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Q:\Belästigungswirkung\Pegelzuweisung\Berechnung\Emissionen\"/>
    </mc:Choice>
  </mc:AlternateContent>
  <bookViews>
    <workbookView xWindow="0" yWindow="0" windowWidth="15300" windowHeight="7060" activeTab="7"/>
  </bookViews>
  <sheets>
    <sheet name="Antriebsgeräusch" sheetId="1" r:id="rId1"/>
    <sheet name="Rollgeräusch" sheetId="2" r:id="rId2"/>
    <sheet name="Totalgeräusch" sheetId="3" r:id="rId3"/>
    <sheet name="Lw Line" sheetId="4" r:id="rId4"/>
    <sheet name="Leq" sheetId="5" r:id="rId5"/>
    <sheet name="PW" sheetId="9" r:id="rId6"/>
    <sheet name="Emissionen" sheetId="11" r:id="rId7"/>
    <sheet name="Emi_T50" sheetId="12" r:id="rId8"/>
    <sheet name="Emi_T30" sheetId="13" r:id="rId9"/>
  </sheets>
  <externalReferences>
    <externalReference r:id="rId10"/>
  </externalReferences>
  <definedNames>
    <definedName name="_xlnm._FilterDatabase" localSheetId="8" hidden="1">Emi_T30!$A$1:$A$85</definedName>
    <definedName name="_xlnm._FilterDatabase" localSheetId="7" hidden="1">Emi_T50!$A$1:$A$84</definedName>
    <definedName name="_xlnm._FilterDatabase" localSheetId="6" hidden="1">Emissionen!$A$1:$A$84</definedName>
    <definedName name="_xlnm.Database" localSheetId="8">Emi_T30!$A$1:$L$85</definedName>
    <definedName name="_xlnm.Database" localSheetId="7">Emi_T50!$A$1:$L$84</definedName>
    <definedName name="_xlnm.Database">Emissionen!$A$1:$L$84</definedName>
  </definedNames>
  <calcPr calcId="162913"/>
</workbook>
</file>

<file path=xl/calcChain.xml><?xml version="1.0" encoding="utf-8"?>
<calcChain xmlns="http://schemas.openxmlformats.org/spreadsheetml/2006/main">
  <c r="W89" i="13" l="1"/>
  <c r="V89" i="13"/>
  <c r="W88" i="13"/>
  <c r="V88" i="13"/>
  <c r="W87" i="13"/>
  <c r="V87" i="13"/>
  <c r="W86" i="13"/>
  <c r="V86" i="13"/>
  <c r="W85" i="13"/>
  <c r="V85" i="13"/>
  <c r="W84" i="13"/>
  <c r="V84" i="13"/>
  <c r="W83" i="13"/>
  <c r="V83" i="13"/>
  <c r="W82" i="13"/>
  <c r="V82" i="13"/>
  <c r="W81" i="13"/>
  <c r="V81" i="13"/>
  <c r="W80" i="13"/>
  <c r="V80" i="13"/>
  <c r="W79" i="13"/>
  <c r="V79" i="13"/>
  <c r="W78" i="13"/>
  <c r="V78" i="13"/>
  <c r="W77" i="13"/>
  <c r="V77" i="13"/>
  <c r="W76" i="13"/>
  <c r="V76" i="13"/>
  <c r="W75" i="13"/>
  <c r="V75" i="13"/>
  <c r="W74" i="13"/>
  <c r="V74" i="13"/>
  <c r="W73" i="13"/>
  <c r="V73" i="13"/>
  <c r="W72" i="13"/>
  <c r="V72" i="13"/>
  <c r="W71" i="13"/>
  <c r="V71" i="13"/>
  <c r="W70" i="13"/>
  <c r="V70" i="13"/>
  <c r="W69" i="13"/>
  <c r="V69" i="13"/>
  <c r="W68" i="13"/>
  <c r="V68" i="13"/>
  <c r="W67" i="13"/>
  <c r="V67" i="13"/>
  <c r="W66" i="13"/>
  <c r="V66" i="13"/>
  <c r="W65" i="13"/>
  <c r="V65" i="13"/>
  <c r="W64" i="13"/>
  <c r="S58" i="13" s="1"/>
  <c r="V64" i="13"/>
  <c r="R58" i="13" s="1"/>
  <c r="W63" i="13"/>
  <c r="V63" i="13"/>
  <c r="W62" i="13"/>
  <c r="V62" i="13"/>
  <c r="W61" i="13"/>
  <c r="V61" i="13"/>
  <c r="W60" i="13"/>
  <c r="V60" i="13"/>
  <c r="W59" i="13"/>
  <c r="V59" i="13"/>
  <c r="W58" i="13"/>
  <c r="V58" i="13"/>
  <c r="W57" i="13"/>
  <c r="V57" i="13"/>
  <c r="W56" i="13"/>
  <c r="V56" i="13"/>
  <c r="W55" i="13"/>
  <c r="V55" i="13"/>
  <c r="W54" i="13"/>
  <c r="V54" i="13"/>
  <c r="W53" i="13"/>
  <c r="V53" i="13"/>
  <c r="W52" i="13"/>
  <c r="V52" i="13"/>
  <c r="W51" i="13"/>
  <c r="V51" i="13"/>
  <c r="W50" i="13"/>
  <c r="V50" i="13"/>
  <c r="W49" i="13"/>
  <c r="V49" i="13"/>
  <c r="W48" i="13"/>
  <c r="V48" i="13"/>
  <c r="W47" i="13"/>
  <c r="V47" i="13"/>
  <c r="W46" i="13"/>
  <c r="V46" i="13"/>
  <c r="W45" i="13"/>
  <c r="V45" i="13"/>
  <c r="S45" i="13"/>
  <c r="R45" i="13"/>
  <c r="W44" i="13"/>
  <c r="V44" i="13"/>
  <c r="W43" i="13"/>
  <c r="V43" i="13"/>
  <c r="W42" i="13"/>
  <c r="V42" i="13"/>
  <c r="W41" i="13"/>
  <c r="V41" i="13"/>
  <c r="W40" i="13"/>
  <c r="V40" i="13"/>
  <c r="W39" i="13"/>
  <c r="V39" i="13"/>
  <c r="W38" i="13"/>
  <c r="V38" i="13"/>
  <c r="W37" i="13"/>
  <c r="V37" i="13"/>
  <c r="W36" i="13"/>
  <c r="V36" i="13"/>
  <c r="W35" i="13"/>
  <c r="V35" i="13"/>
  <c r="W34" i="13"/>
  <c r="V34" i="13"/>
  <c r="W33" i="13"/>
  <c r="V33" i="13"/>
  <c r="W32" i="13"/>
  <c r="V32" i="13"/>
  <c r="W31" i="13"/>
  <c r="V31" i="13"/>
  <c r="W30" i="13"/>
  <c r="V30" i="13"/>
  <c r="W29" i="13"/>
  <c r="V29" i="13"/>
  <c r="W28" i="13"/>
  <c r="V28" i="13"/>
  <c r="W27" i="13"/>
  <c r="V27" i="13"/>
  <c r="W26" i="13"/>
  <c r="V26" i="13"/>
  <c r="W25" i="13"/>
  <c r="V25" i="13"/>
  <c r="W24" i="13"/>
  <c r="V24" i="13"/>
  <c r="W23" i="13"/>
  <c r="V23" i="13"/>
  <c r="W22" i="13"/>
  <c r="V22" i="13"/>
  <c r="W21" i="13"/>
  <c r="V21" i="13"/>
  <c r="W20" i="13"/>
  <c r="V20" i="13"/>
  <c r="W19" i="13"/>
  <c r="V19" i="13"/>
  <c r="W18" i="13"/>
  <c r="V18" i="13"/>
  <c r="W17" i="13"/>
  <c r="V17" i="13"/>
  <c r="W16" i="13"/>
  <c r="V16" i="13"/>
  <c r="W15" i="13"/>
  <c r="V15" i="13"/>
  <c r="W14" i="13"/>
  <c r="V14" i="13"/>
  <c r="W13" i="13"/>
  <c r="V13" i="13"/>
  <c r="W12" i="13"/>
  <c r="V12" i="13"/>
  <c r="W11" i="13"/>
  <c r="V11" i="13"/>
  <c r="W10" i="13"/>
  <c r="V10" i="13"/>
  <c r="W9" i="13"/>
  <c r="V9" i="13"/>
  <c r="W8" i="13"/>
  <c r="V8" i="13"/>
  <c r="W7" i="13"/>
  <c r="V7" i="13"/>
  <c r="R4" i="13" s="1"/>
  <c r="W6" i="13"/>
  <c r="V6" i="13"/>
  <c r="W5" i="13"/>
  <c r="V5" i="13"/>
  <c r="W4" i="13"/>
  <c r="V4" i="13"/>
  <c r="S4" i="13"/>
  <c r="W3" i="13"/>
  <c r="V3" i="13"/>
  <c r="AA88" i="12" l="1"/>
  <c r="Z88" i="12"/>
  <c r="Y88" i="12"/>
  <c r="X88" i="12"/>
  <c r="AA86" i="12"/>
  <c r="Z86" i="12"/>
  <c r="Y86" i="12"/>
  <c r="X86" i="12"/>
  <c r="W86" i="12"/>
  <c r="S86" i="12"/>
  <c r="R86" i="12"/>
  <c r="V86" i="12" s="1"/>
  <c r="AA85" i="12"/>
  <c r="Z85" i="12"/>
  <c r="Y85" i="12"/>
  <c r="X85" i="12"/>
  <c r="AA84" i="12"/>
  <c r="Z84" i="12"/>
  <c r="Y84" i="12"/>
  <c r="X84" i="12"/>
  <c r="AA83" i="12"/>
  <c r="Z83" i="12"/>
  <c r="Y83" i="12"/>
  <c r="X83" i="12"/>
  <c r="AA82" i="12"/>
  <c r="Z82" i="12"/>
  <c r="Y82" i="12"/>
  <c r="X82" i="12"/>
  <c r="AA81" i="12"/>
  <c r="Z81" i="12"/>
  <c r="Y81" i="12"/>
  <c r="X81" i="12"/>
  <c r="AA80" i="12"/>
  <c r="Z80" i="12"/>
  <c r="Y80" i="12"/>
  <c r="X80" i="12"/>
  <c r="AA79" i="12"/>
  <c r="Z79" i="12"/>
  <c r="Y79" i="12"/>
  <c r="X79" i="12"/>
  <c r="AA78" i="12"/>
  <c r="Z78" i="12"/>
  <c r="Y78" i="12"/>
  <c r="X78" i="12"/>
  <c r="AA77" i="12"/>
  <c r="Z77" i="12"/>
  <c r="Y77" i="12"/>
  <c r="X77" i="12"/>
  <c r="AA70" i="12"/>
  <c r="Z70" i="12" s="1"/>
  <c r="Y70" i="12"/>
  <c r="X70" i="12" s="1"/>
  <c r="W70" i="12"/>
  <c r="V70" i="12"/>
  <c r="AA69" i="12"/>
  <c r="Z69" i="12"/>
  <c r="Y69" i="12"/>
  <c r="X69" i="12" s="1"/>
  <c r="W69" i="12"/>
  <c r="V69" i="12"/>
  <c r="AA68" i="12"/>
  <c r="Z68" i="12"/>
  <c r="Y68" i="12"/>
  <c r="X68" i="12"/>
  <c r="AA67" i="12"/>
  <c r="Z67" i="12"/>
  <c r="Y67" i="12"/>
  <c r="X67" i="12"/>
  <c r="AA63" i="12"/>
  <c r="Z63" i="12" s="1"/>
  <c r="Y63" i="12"/>
  <c r="X63" i="12"/>
  <c r="W63" i="12"/>
  <c r="V63" i="12"/>
  <c r="S57" i="12"/>
  <c r="AA57" i="12" s="1"/>
  <c r="R57" i="12"/>
  <c r="Y57" i="12" s="1"/>
  <c r="AA50" i="12"/>
  <c r="Z50" i="12" s="1"/>
  <c r="Y50" i="12"/>
  <c r="X50" i="12" s="1"/>
  <c r="W50" i="12"/>
  <c r="V50" i="12"/>
  <c r="AA45" i="12"/>
  <c r="Z45" i="12" s="1"/>
  <c r="Y45" i="12"/>
  <c r="X45" i="12" s="1"/>
  <c r="W45" i="12"/>
  <c r="V45" i="12"/>
  <c r="AA40" i="12"/>
  <c r="Z40" i="12" s="1"/>
  <c r="Y40" i="12"/>
  <c r="X40" i="12" s="1"/>
  <c r="W40" i="12"/>
  <c r="V40" i="12"/>
  <c r="AA36" i="12"/>
  <c r="Z36" i="12" s="1"/>
  <c r="Y36" i="12"/>
  <c r="X36" i="12" s="1"/>
  <c r="W36" i="12"/>
  <c r="V36" i="12"/>
  <c r="AA29" i="12"/>
  <c r="Z29" i="12" s="1"/>
  <c r="Y29" i="12"/>
  <c r="X29" i="12" s="1"/>
  <c r="W29" i="12"/>
  <c r="V29" i="12"/>
  <c r="AA28" i="12"/>
  <c r="Z28" i="12" s="1"/>
  <c r="Y28" i="12"/>
  <c r="X28" i="12" s="1"/>
  <c r="W28" i="12"/>
  <c r="V28" i="12"/>
  <c r="S23" i="12"/>
  <c r="AA23" i="12" s="1"/>
  <c r="R23" i="12"/>
  <c r="Y23" i="12" s="1"/>
  <c r="AA21" i="12"/>
  <c r="Z21" i="12" s="1"/>
  <c r="Y21" i="12"/>
  <c r="X21" i="12" s="1"/>
  <c r="W21" i="12"/>
  <c r="V21" i="12"/>
  <c r="AA11" i="12"/>
  <c r="Z11" i="12" s="1"/>
  <c r="Y11" i="12"/>
  <c r="X11" i="12" s="1"/>
  <c r="W11" i="12"/>
  <c r="S44" i="12" s="1"/>
  <c r="V11" i="12"/>
  <c r="R44" i="12" s="1"/>
  <c r="AA7" i="12"/>
  <c r="Z7" i="12" s="1"/>
  <c r="Y7" i="12"/>
  <c r="X7" i="12" s="1"/>
  <c r="W7" i="12"/>
  <c r="V7" i="12"/>
  <c r="AA6" i="12"/>
  <c r="Z6" i="12" s="1"/>
  <c r="Y6" i="12"/>
  <c r="X6" i="12" s="1"/>
  <c r="W6" i="12"/>
  <c r="S3" i="12" s="1"/>
  <c r="V6" i="12"/>
  <c r="R3" i="12" s="1"/>
  <c r="AA2" i="12"/>
  <c r="Z2" i="12" s="1"/>
  <c r="Y2" i="12"/>
  <c r="X2" i="12" s="1"/>
  <c r="W2" i="12"/>
  <c r="V2" i="12"/>
  <c r="AA88" i="11"/>
  <c r="Z88" i="11"/>
  <c r="Y88" i="11"/>
  <c r="X88" i="11"/>
  <c r="S86" i="11"/>
  <c r="W86" i="11" s="1"/>
  <c r="R86" i="11"/>
  <c r="V86" i="11" s="1"/>
  <c r="AA85" i="11"/>
  <c r="Z85" i="11"/>
  <c r="Y85" i="11"/>
  <c r="X85" i="11"/>
  <c r="AA84" i="11"/>
  <c r="Z84" i="11"/>
  <c r="Y84" i="11"/>
  <c r="X84" i="11"/>
  <c r="AA83" i="11"/>
  <c r="Z83" i="11"/>
  <c r="Y83" i="11"/>
  <c r="X83" i="11"/>
  <c r="AA82" i="11"/>
  <c r="Z82" i="11"/>
  <c r="Y82" i="11"/>
  <c r="X82" i="11"/>
  <c r="AA81" i="11"/>
  <c r="Z81" i="11"/>
  <c r="Y81" i="11"/>
  <c r="X81" i="11"/>
  <c r="AA80" i="11"/>
  <c r="Z80" i="11"/>
  <c r="Y80" i="11"/>
  <c r="X80" i="11"/>
  <c r="AA79" i="11"/>
  <c r="Z79" i="11"/>
  <c r="Y79" i="11"/>
  <c r="X79" i="11"/>
  <c r="AA78" i="11"/>
  <c r="Z78" i="11"/>
  <c r="Y78" i="11"/>
  <c r="X78" i="11"/>
  <c r="AA77" i="11"/>
  <c r="Z77" i="11"/>
  <c r="Y77" i="11"/>
  <c r="X77" i="11"/>
  <c r="AA70" i="11"/>
  <c r="Z70" i="11" s="1"/>
  <c r="Y70" i="11"/>
  <c r="X70" i="11" s="1"/>
  <c r="W70" i="11"/>
  <c r="V70" i="11"/>
  <c r="AA69" i="11"/>
  <c r="Z69" i="11"/>
  <c r="Y69" i="11"/>
  <c r="X69" i="11" s="1"/>
  <c r="W69" i="11"/>
  <c r="V69" i="11"/>
  <c r="AA68" i="11"/>
  <c r="Z68" i="11"/>
  <c r="Y68" i="11"/>
  <c r="X68" i="11"/>
  <c r="AA67" i="11"/>
  <c r="Z67" i="11"/>
  <c r="Y67" i="11"/>
  <c r="X67" i="11"/>
  <c r="AA63" i="11"/>
  <c r="Z63" i="11" s="1"/>
  <c r="Y63" i="11"/>
  <c r="X63" i="11"/>
  <c r="W63" i="11"/>
  <c r="S57" i="11" s="1"/>
  <c r="AA57" i="11" s="1"/>
  <c r="V63" i="11"/>
  <c r="R57" i="11" s="1"/>
  <c r="Y57" i="11" s="1"/>
  <c r="AA50" i="11"/>
  <c r="Z50" i="11" s="1"/>
  <c r="Y50" i="11"/>
  <c r="X50" i="11" s="1"/>
  <c r="W50" i="11"/>
  <c r="V50" i="11"/>
  <c r="AA45" i="11"/>
  <c r="Z45" i="11" s="1"/>
  <c r="Y45" i="11"/>
  <c r="X45" i="11" s="1"/>
  <c r="W45" i="11"/>
  <c r="V45" i="11"/>
  <c r="AA40" i="11"/>
  <c r="Z40" i="11" s="1"/>
  <c r="Y40" i="11"/>
  <c r="X40" i="11" s="1"/>
  <c r="W40" i="11"/>
  <c r="V40" i="11"/>
  <c r="AA36" i="11"/>
  <c r="Z36" i="11" s="1"/>
  <c r="Y36" i="11"/>
  <c r="X36" i="11" s="1"/>
  <c r="W36" i="11"/>
  <c r="V36" i="11"/>
  <c r="AA29" i="11"/>
  <c r="Z29" i="11"/>
  <c r="Y29" i="11"/>
  <c r="X29" i="11" s="1"/>
  <c r="W29" i="11"/>
  <c r="V29" i="11"/>
  <c r="AA28" i="11"/>
  <c r="Z28" i="11" s="1"/>
  <c r="Y28" i="11"/>
  <c r="X28" i="11" s="1"/>
  <c r="W28" i="11"/>
  <c r="V28" i="11"/>
  <c r="S23" i="11"/>
  <c r="AA23" i="11" s="1"/>
  <c r="R23" i="11"/>
  <c r="Y23" i="11" s="1"/>
  <c r="AA21" i="11"/>
  <c r="Z21" i="11" s="1"/>
  <c r="Y21" i="11"/>
  <c r="X21" i="11" s="1"/>
  <c r="W21" i="11"/>
  <c r="V21" i="11"/>
  <c r="AA11" i="11"/>
  <c r="Z11" i="11"/>
  <c r="Y11" i="11"/>
  <c r="X11" i="11" s="1"/>
  <c r="W11" i="11"/>
  <c r="S44" i="11" s="1"/>
  <c r="V11" i="11"/>
  <c r="R44" i="11" s="1"/>
  <c r="AA7" i="11"/>
  <c r="Z7" i="11" s="1"/>
  <c r="Y7" i="11"/>
  <c r="X7" i="11"/>
  <c r="W7" i="11"/>
  <c r="V7" i="11"/>
  <c r="AA6" i="11"/>
  <c r="Z6" i="11" s="1"/>
  <c r="Y6" i="11"/>
  <c r="X6" i="11" s="1"/>
  <c r="W6" i="11"/>
  <c r="S3" i="11" s="1"/>
  <c r="AA3" i="11" s="1"/>
  <c r="V6" i="11"/>
  <c r="R3" i="11" s="1"/>
  <c r="AA2" i="11"/>
  <c r="Z2" i="11" s="1"/>
  <c r="Y2" i="11"/>
  <c r="X2" i="11" s="1"/>
  <c r="W2" i="11"/>
  <c r="V2" i="11"/>
  <c r="Y86" i="11" l="1"/>
  <c r="X86" i="11" s="1"/>
  <c r="AA44" i="12"/>
  <c r="Z44" i="12"/>
  <c r="AA3" i="12"/>
  <c r="Z3" i="12" s="1"/>
  <c r="Y3" i="12"/>
  <c r="X3" i="12"/>
  <c r="Y44" i="12"/>
  <c r="X44" i="12"/>
  <c r="X23" i="12"/>
  <c r="X57" i="12"/>
  <c r="Z23" i="12"/>
  <c r="Z57" i="12"/>
  <c r="Y3" i="11"/>
  <c r="X3" i="11"/>
  <c r="Y44" i="11"/>
  <c r="X44" i="11" s="1"/>
  <c r="AA44" i="11"/>
  <c r="Z44" i="11"/>
  <c r="X23" i="11"/>
  <c r="X57" i="11"/>
  <c r="AA86" i="11"/>
  <c r="Z86" i="11" s="1"/>
  <c r="Z23" i="11"/>
  <c r="Z57" i="11"/>
  <c r="Z3" i="11"/>
  <c r="J26" i="5"/>
  <c r="J25" i="5"/>
  <c r="E26" i="5"/>
  <c r="E25" i="5"/>
  <c r="B34" i="1"/>
  <c r="B35" i="1" l="1"/>
  <c r="C120" i="1" l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AA20" i="1" l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20" i="1"/>
  <c r="C19" i="1"/>
  <c r="B20" i="1"/>
  <c r="B19" i="1"/>
  <c r="X28" i="4" l="1"/>
  <c r="X28" i="3"/>
  <c r="X27" i="3"/>
  <c r="AA63" i="2" l="1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V28" i="3"/>
  <c r="U28" i="3"/>
  <c r="T28" i="3"/>
  <c r="S28" i="3"/>
  <c r="R28" i="3"/>
  <c r="Q28" i="3"/>
  <c r="P28" i="3"/>
  <c r="O28" i="3"/>
  <c r="N28" i="3"/>
  <c r="M28" i="3"/>
  <c r="V27" i="3"/>
  <c r="U27" i="3"/>
  <c r="T27" i="3"/>
  <c r="S27" i="3"/>
  <c r="R27" i="3"/>
  <c r="Q27" i="3"/>
  <c r="P27" i="3"/>
  <c r="O27" i="3"/>
  <c r="N27" i="3"/>
  <c r="M27" i="3"/>
  <c r="L28" i="3"/>
  <c r="L27" i="3"/>
  <c r="AB28" i="4" l="1"/>
  <c r="AA28" i="4"/>
  <c r="Z28" i="4"/>
  <c r="Y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8" i="4"/>
  <c r="C27" i="4"/>
  <c r="B19" i="2"/>
  <c r="B20" i="2"/>
  <c r="AB88" i="4"/>
  <c r="AB87" i="4"/>
  <c r="AB86" i="4"/>
  <c r="AB85" i="4"/>
  <c r="AB84" i="4"/>
  <c r="AB83" i="4"/>
  <c r="AB82" i="4"/>
  <c r="AB81" i="4"/>
  <c r="AB80" i="4"/>
  <c r="AB79" i="4"/>
  <c r="AB78" i="4"/>
  <c r="AB77" i="4"/>
  <c r="AB76" i="4"/>
  <c r="AB75" i="4"/>
  <c r="AB74" i="4"/>
  <c r="AB73" i="4"/>
  <c r="AB72" i="4"/>
  <c r="AB71" i="4"/>
  <c r="AB70" i="4"/>
  <c r="AB69" i="4"/>
  <c r="AB68" i="4"/>
  <c r="AB67" i="4"/>
  <c r="AB66" i="4"/>
  <c r="AB65" i="4"/>
  <c r="AA54" i="3"/>
  <c r="AA53" i="3"/>
  <c r="AA52" i="3"/>
  <c r="AA51" i="3"/>
  <c r="AA50" i="3"/>
  <c r="AA49" i="3"/>
  <c r="AA48" i="3"/>
  <c r="AA47" i="3"/>
  <c r="AA46" i="3"/>
  <c r="AA45" i="3"/>
  <c r="AA44" i="3"/>
  <c r="AA43" i="3"/>
  <c r="AA42" i="3"/>
  <c r="AA41" i="3"/>
  <c r="AA40" i="3"/>
  <c r="AA39" i="3"/>
  <c r="AA38" i="3"/>
  <c r="AA37" i="3"/>
  <c r="AA36" i="3"/>
  <c r="AA35" i="3"/>
  <c r="AA34" i="3"/>
  <c r="AA33" i="3"/>
  <c r="AA32" i="3"/>
  <c r="AA31" i="3"/>
  <c r="Z54" i="3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U54" i="3"/>
  <c r="U53" i="3"/>
  <c r="U5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B64" i="2"/>
  <c r="AA62" i="2"/>
  <c r="AA64" i="2" s="1"/>
  <c r="Z62" i="2"/>
  <c r="Z64" i="2" s="1"/>
  <c r="Y62" i="2"/>
  <c r="Y64" i="2" s="1"/>
  <c r="X62" i="2"/>
  <c r="X64" i="2" s="1"/>
  <c r="W62" i="2"/>
  <c r="W64" i="2" s="1"/>
  <c r="V62" i="2"/>
  <c r="U62" i="2"/>
  <c r="T62" i="2"/>
  <c r="S62" i="2"/>
  <c r="R62" i="2"/>
  <c r="Q62" i="2"/>
  <c r="P62" i="2"/>
  <c r="O62" i="2"/>
  <c r="N62" i="2"/>
  <c r="M62" i="2"/>
  <c r="L62" i="2"/>
  <c r="AA20" i="2"/>
  <c r="Z20" i="2"/>
  <c r="Y20" i="2"/>
  <c r="X20" i="2"/>
  <c r="AA19" i="2"/>
  <c r="Z19" i="2"/>
  <c r="Y19" i="2"/>
  <c r="X19" i="2"/>
  <c r="V20" i="2"/>
  <c r="U20" i="2"/>
  <c r="T20" i="2"/>
  <c r="S20" i="2"/>
  <c r="R20" i="2"/>
  <c r="Q20" i="2"/>
  <c r="P20" i="2"/>
  <c r="O20" i="2"/>
  <c r="N20" i="2"/>
  <c r="M20" i="2"/>
  <c r="L20" i="2"/>
  <c r="V19" i="2"/>
  <c r="U19" i="2"/>
  <c r="T19" i="2"/>
  <c r="S19" i="2"/>
  <c r="R19" i="2"/>
  <c r="Q19" i="2"/>
  <c r="P19" i="2"/>
  <c r="O19" i="2"/>
  <c r="N19" i="2"/>
  <c r="M19" i="2"/>
  <c r="L19" i="2"/>
  <c r="AL40" i="1"/>
  <c r="AA35" i="1"/>
  <c r="AA32" i="1" s="1"/>
  <c r="Z35" i="1"/>
  <c r="Z32" i="1" s="1"/>
  <c r="Y35" i="1"/>
  <c r="Y32" i="1" s="1"/>
  <c r="X35" i="1"/>
  <c r="W35" i="1"/>
  <c r="W32" i="1" s="1"/>
  <c r="AY68" i="1" s="1"/>
  <c r="V35" i="1"/>
  <c r="V32" i="1" s="1"/>
  <c r="U35" i="1"/>
  <c r="U32" i="1" s="1"/>
  <c r="T35" i="1"/>
  <c r="T32" i="1" s="1"/>
  <c r="AV87" i="1" s="1"/>
  <c r="S35" i="1"/>
  <c r="S32" i="1" s="1"/>
  <c r="AU84" i="1" s="1"/>
  <c r="R35" i="1"/>
  <c r="R32" i="1" s="1"/>
  <c r="Q35" i="1"/>
  <c r="Q32" i="1" s="1"/>
  <c r="P35" i="1"/>
  <c r="O35" i="1"/>
  <c r="O32" i="1" s="1"/>
  <c r="AQ86" i="1" s="1"/>
  <c r="N35" i="1"/>
  <c r="N32" i="1" s="1"/>
  <c r="M35" i="1"/>
  <c r="M32" i="1" s="1"/>
  <c r="L35" i="1"/>
  <c r="L32" i="1" s="1"/>
  <c r="AN90" i="1" s="1"/>
  <c r="AA34" i="1"/>
  <c r="AA31" i="1" s="1"/>
  <c r="AA88" i="1" s="1"/>
  <c r="AA117" i="1" s="1"/>
  <c r="Z34" i="1"/>
  <c r="Y34" i="1"/>
  <c r="Y31" i="1" s="1"/>
  <c r="X34" i="1"/>
  <c r="W34" i="1"/>
  <c r="W31" i="1" s="1"/>
  <c r="V34" i="1"/>
  <c r="V31" i="1" s="1"/>
  <c r="V68" i="1" s="1"/>
  <c r="U34" i="1"/>
  <c r="U31" i="1" s="1"/>
  <c r="T34" i="1"/>
  <c r="T31" i="1" s="1"/>
  <c r="T85" i="1" s="1"/>
  <c r="S34" i="1"/>
  <c r="S31" i="1" s="1"/>
  <c r="S90" i="1" s="1"/>
  <c r="R34" i="1"/>
  <c r="R31" i="1" s="1"/>
  <c r="R75" i="1" s="1"/>
  <c r="Q34" i="1"/>
  <c r="Q31" i="1" s="1"/>
  <c r="P34" i="1"/>
  <c r="O34" i="1"/>
  <c r="O31" i="1" s="1"/>
  <c r="O85" i="1" s="1"/>
  <c r="N34" i="1"/>
  <c r="M34" i="1"/>
  <c r="M31" i="1" s="1"/>
  <c r="L34" i="1"/>
  <c r="L31" i="1" s="1"/>
  <c r="L76" i="1" s="1"/>
  <c r="X32" i="1"/>
  <c r="P32" i="1"/>
  <c r="AR87" i="1" s="1"/>
  <c r="Z31" i="1"/>
  <c r="Z87" i="1" s="1"/>
  <c r="Z116" i="1" s="1"/>
  <c r="X31" i="1"/>
  <c r="X68" i="1" s="1"/>
  <c r="P31" i="1"/>
  <c r="P89" i="1" s="1"/>
  <c r="N31" i="1"/>
  <c r="N89" i="1" s="1"/>
  <c r="AZ91" i="1" l="1"/>
  <c r="AZ87" i="1"/>
  <c r="AZ83" i="1"/>
  <c r="AZ79" i="1"/>
  <c r="AZ75" i="1"/>
  <c r="AZ71" i="1"/>
  <c r="AZ88" i="1"/>
  <c r="AZ80" i="1"/>
  <c r="AZ68" i="1"/>
  <c r="X97" i="1" s="1"/>
  <c r="AZ90" i="1"/>
  <c r="AZ86" i="1"/>
  <c r="AZ82" i="1"/>
  <c r="AZ78" i="1"/>
  <c r="AZ74" i="1"/>
  <c r="AZ70" i="1"/>
  <c r="AZ69" i="1"/>
  <c r="AZ76" i="1"/>
  <c r="AZ89" i="1"/>
  <c r="AZ85" i="1"/>
  <c r="AZ81" i="1"/>
  <c r="AZ77" i="1"/>
  <c r="AZ73" i="1"/>
  <c r="AZ84" i="1"/>
  <c r="AZ72" i="1"/>
  <c r="X79" i="1"/>
  <c r="X78" i="1"/>
  <c r="W89" i="1"/>
  <c r="W85" i="1"/>
  <c r="W81" i="1"/>
  <c r="W77" i="1"/>
  <c r="W73" i="1"/>
  <c r="W69" i="1"/>
  <c r="W88" i="1"/>
  <c r="W84" i="1"/>
  <c r="W80" i="1"/>
  <c r="W76" i="1"/>
  <c r="W72" i="1"/>
  <c r="W68" i="1"/>
  <c r="W97" i="1" s="1"/>
  <c r="W91" i="1"/>
  <c r="W87" i="1"/>
  <c r="W83" i="1"/>
  <c r="W79" i="1"/>
  <c r="W75" i="1"/>
  <c r="W71" i="1"/>
  <c r="W90" i="1"/>
  <c r="W86" i="1"/>
  <c r="W82" i="1"/>
  <c r="W78" i="1"/>
  <c r="W74" i="1"/>
  <c r="W70" i="1"/>
  <c r="AY91" i="1"/>
  <c r="AY87" i="1"/>
  <c r="AY83" i="1"/>
  <c r="AY79" i="1"/>
  <c r="AY75" i="1"/>
  <c r="AY71" i="1"/>
  <c r="AY90" i="1"/>
  <c r="AY86" i="1"/>
  <c r="AY82" i="1"/>
  <c r="AY78" i="1"/>
  <c r="AY74" i="1"/>
  <c r="AY70" i="1"/>
  <c r="AY89" i="1"/>
  <c r="AY85" i="1"/>
  <c r="AY81" i="1"/>
  <c r="AY77" i="1"/>
  <c r="AY73" i="1"/>
  <c r="AY69" i="1"/>
  <c r="AY88" i="1"/>
  <c r="AY84" i="1"/>
  <c r="AY80" i="1"/>
  <c r="AY76" i="1"/>
  <c r="AY72" i="1"/>
  <c r="V91" i="1"/>
  <c r="AN82" i="1"/>
  <c r="AR76" i="1"/>
  <c r="AV78" i="1"/>
  <c r="AV88" i="1"/>
  <c r="AQ68" i="1"/>
  <c r="AU68" i="1"/>
  <c r="AQ80" i="1"/>
  <c r="AU80" i="1"/>
  <c r="AN74" i="1"/>
  <c r="AR74" i="1"/>
  <c r="AV71" i="1"/>
  <c r="AQ70" i="1"/>
  <c r="AQ84" i="1"/>
  <c r="AU70" i="1"/>
  <c r="AU86" i="1"/>
  <c r="AN83" i="1"/>
  <c r="AQ74" i="1"/>
  <c r="AQ90" i="1"/>
  <c r="AR83" i="1"/>
  <c r="AU75" i="1"/>
  <c r="AU90" i="1"/>
  <c r="BV90" i="1" s="1"/>
  <c r="AV79" i="1"/>
  <c r="AN71" i="1"/>
  <c r="AQ79" i="1"/>
  <c r="AQ91" i="1"/>
  <c r="AU79" i="1"/>
  <c r="AU91" i="1"/>
  <c r="AP89" i="1"/>
  <c r="BQ89" i="1" s="1"/>
  <c r="AP91" i="1"/>
  <c r="AP86" i="1"/>
  <c r="AP80" i="1"/>
  <c r="AP75" i="1"/>
  <c r="AP70" i="1"/>
  <c r="AP87" i="1"/>
  <c r="AP79" i="1"/>
  <c r="AP72" i="1"/>
  <c r="AP84" i="1"/>
  <c r="AP78" i="1"/>
  <c r="AP71" i="1"/>
  <c r="AP90" i="1"/>
  <c r="AP83" i="1"/>
  <c r="AP76" i="1"/>
  <c r="AP68" i="1"/>
  <c r="AT89" i="1"/>
  <c r="AT90" i="1"/>
  <c r="AT84" i="1"/>
  <c r="AT79" i="1"/>
  <c r="AT74" i="1"/>
  <c r="AT68" i="1"/>
  <c r="AT88" i="1"/>
  <c r="AT82" i="1"/>
  <c r="AT75" i="1"/>
  <c r="R104" i="1" s="1"/>
  <c r="AT87" i="1"/>
  <c r="AT80" i="1"/>
  <c r="AT72" i="1"/>
  <c r="AT86" i="1"/>
  <c r="AT78" i="1"/>
  <c r="AT71" i="1"/>
  <c r="AX89" i="1"/>
  <c r="AX88" i="1"/>
  <c r="AX83" i="1"/>
  <c r="AX78" i="1"/>
  <c r="AX72" i="1"/>
  <c r="AX91" i="1"/>
  <c r="AX84" i="1"/>
  <c r="AX76" i="1"/>
  <c r="AX70" i="1"/>
  <c r="AX90" i="1"/>
  <c r="AX82" i="1"/>
  <c r="AX75" i="1"/>
  <c r="AX68" i="1"/>
  <c r="BY68" i="1" s="1"/>
  <c r="AX87" i="1"/>
  <c r="AX80" i="1"/>
  <c r="AX74" i="1"/>
  <c r="AP74" i="1"/>
  <c r="AT76" i="1"/>
  <c r="AX71" i="1"/>
  <c r="AP82" i="1"/>
  <c r="AT83" i="1"/>
  <c r="AX79" i="1"/>
  <c r="AP88" i="1"/>
  <c r="AT91" i="1"/>
  <c r="AX86" i="1"/>
  <c r="AT70" i="1"/>
  <c r="AN87" i="1"/>
  <c r="AN79" i="1"/>
  <c r="AN72" i="1"/>
  <c r="AR84" i="1"/>
  <c r="AR78" i="1"/>
  <c r="AR71" i="1"/>
  <c r="AV90" i="1"/>
  <c r="AV83" i="1"/>
  <c r="AV76" i="1"/>
  <c r="AV68" i="1"/>
  <c r="AN76" i="1"/>
  <c r="BO76" i="1" s="1"/>
  <c r="AN84" i="1"/>
  <c r="AR68" i="1"/>
  <c r="AR79" i="1"/>
  <c r="AR88" i="1"/>
  <c r="AV72" i="1"/>
  <c r="AV82" i="1"/>
  <c r="AN68" i="1"/>
  <c r="AN78" i="1"/>
  <c r="AN88" i="1"/>
  <c r="AR72" i="1"/>
  <c r="AR82" i="1"/>
  <c r="AR90" i="1"/>
  <c r="AV74" i="1"/>
  <c r="AV84" i="1"/>
  <c r="AQ75" i="1"/>
  <c r="AU74" i="1"/>
  <c r="AO89" i="1"/>
  <c r="AO85" i="1"/>
  <c r="AO81" i="1"/>
  <c r="AO77" i="1"/>
  <c r="AO73" i="1"/>
  <c r="AO69" i="1"/>
  <c r="AO88" i="1"/>
  <c r="AO83" i="1"/>
  <c r="AO78" i="1"/>
  <c r="AO72" i="1"/>
  <c r="AO87" i="1"/>
  <c r="AO82" i="1"/>
  <c r="AO76" i="1"/>
  <c r="AO71" i="1"/>
  <c r="AO91" i="1"/>
  <c r="AO86" i="1"/>
  <c r="AO80" i="1"/>
  <c r="AO75" i="1"/>
  <c r="AO70" i="1"/>
  <c r="AS89" i="1"/>
  <c r="AS85" i="1"/>
  <c r="AS81" i="1"/>
  <c r="AS77" i="1"/>
  <c r="AS73" i="1"/>
  <c r="AS69" i="1"/>
  <c r="AS88" i="1"/>
  <c r="AS83" i="1"/>
  <c r="AS78" i="1"/>
  <c r="AS72" i="1"/>
  <c r="AS87" i="1"/>
  <c r="AS82" i="1"/>
  <c r="AS76" i="1"/>
  <c r="AS71" i="1"/>
  <c r="AS91" i="1"/>
  <c r="AS86" i="1"/>
  <c r="AS80" i="1"/>
  <c r="AS75" i="1"/>
  <c r="AS70" i="1"/>
  <c r="AW89" i="1"/>
  <c r="AW85" i="1"/>
  <c r="AW81" i="1"/>
  <c r="AW77" i="1"/>
  <c r="AW73" i="1"/>
  <c r="AW69" i="1"/>
  <c r="AW88" i="1"/>
  <c r="AW83" i="1"/>
  <c r="AW78" i="1"/>
  <c r="AW72" i="1"/>
  <c r="AW87" i="1"/>
  <c r="AW82" i="1"/>
  <c r="AW76" i="1"/>
  <c r="AW71" i="1"/>
  <c r="AW91" i="1"/>
  <c r="AW86" i="1"/>
  <c r="AW80" i="1"/>
  <c r="AW75" i="1"/>
  <c r="AW70" i="1"/>
  <c r="AO79" i="1"/>
  <c r="AS68" i="1"/>
  <c r="AS90" i="1"/>
  <c r="AW79" i="1"/>
  <c r="AO84" i="1"/>
  <c r="AS74" i="1"/>
  <c r="AW84" i="1"/>
  <c r="AO68" i="1"/>
  <c r="AO90" i="1"/>
  <c r="AS79" i="1"/>
  <c r="AW68" i="1"/>
  <c r="AW90" i="1"/>
  <c r="AO74" i="1"/>
  <c r="AS84" i="1"/>
  <c r="AW74" i="1"/>
  <c r="AQ89" i="1"/>
  <c r="AQ85" i="1"/>
  <c r="O114" i="1" s="1"/>
  <c r="AQ81" i="1"/>
  <c r="AQ77" i="1"/>
  <c r="AQ73" i="1"/>
  <c r="AQ69" i="1"/>
  <c r="AU89" i="1"/>
  <c r="AU85" i="1"/>
  <c r="AU81" i="1"/>
  <c r="AU77" i="1"/>
  <c r="AU73" i="1"/>
  <c r="AU69" i="1"/>
  <c r="AQ71" i="1"/>
  <c r="AQ76" i="1"/>
  <c r="AQ82" i="1"/>
  <c r="AQ87" i="1"/>
  <c r="AU71" i="1"/>
  <c r="AU76" i="1"/>
  <c r="AU82" i="1"/>
  <c r="AU87" i="1"/>
  <c r="AN89" i="1"/>
  <c r="AN85" i="1"/>
  <c r="AN81" i="1"/>
  <c r="AN77" i="1"/>
  <c r="AN73" i="1"/>
  <c r="AN69" i="1"/>
  <c r="AR89" i="1"/>
  <c r="BS89" i="1" s="1"/>
  <c r="AR85" i="1"/>
  <c r="AR81" i="1"/>
  <c r="AR77" i="1"/>
  <c r="AR73" i="1"/>
  <c r="AR69" i="1"/>
  <c r="AV89" i="1"/>
  <c r="AV85" i="1"/>
  <c r="T114" i="1" s="1"/>
  <c r="AV81" i="1"/>
  <c r="AV77" i="1"/>
  <c r="AV73" i="1"/>
  <c r="AV69" i="1"/>
  <c r="AN70" i="1"/>
  <c r="AN75" i="1"/>
  <c r="AN80" i="1"/>
  <c r="AN86" i="1"/>
  <c r="AN91" i="1"/>
  <c r="AQ72" i="1"/>
  <c r="AQ78" i="1"/>
  <c r="AQ83" i="1"/>
  <c r="AQ88" i="1"/>
  <c r="AR70" i="1"/>
  <c r="AR75" i="1"/>
  <c r="AR80" i="1"/>
  <c r="AR86" i="1"/>
  <c r="AR91" i="1"/>
  <c r="AU72" i="1"/>
  <c r="AU78" i="1"/>
  <c r="AU83" i="1"/>
  <c r="AU88" i="1"/>
  <c r="AV70" i="1"/>
  <c r="AV75" i="1"/>
  <c r="AV80" i="1"/>
  <c r="AV86" i="1"/>
  <c r="AV91" i="1"/>
  <c r="AP69" i="1"/>
  <c r="AP73" i="1"/>
  <c r="AP77" i="1"/>
  <c r="AP81" i="1"/>
  <c r="AP85" i="1"/>
  <c r="AT69" i="1"/>
  <c r="AT73" i="1"/>
  <c r="AT77" i="1"/>
  <c r="AT81" i="1"/>
  <c r="AT85" i="1"/>
  <c r="AX69" i="1"/>
  <c r="AX73" i="1"/>
  <c r="AX77" i="1"/>
  <c r="AX81" i="1"/>
  <c r="AX85" i="1"/>
  <c r="N64" i="2"/>
  <c r="O64" i="2"/>
  <c r="S64" i="2"/>
  <c r="L64" i="2"/>
  <c r="P64" i="2"/>
  <c r="T64" i="2"/>
  <c r="R64" i="2"/>
  <c r="V64" i="2"/>
  <c r="M64" i="2"/>
  <c r="Q64" i="2"/>
  <c r="U64" i="2"/>
  <c r="T76" i="1"/>
  <c r="L91" i="1"/>
  <c r="T83" i="1"/>
  <c r="O68" i="1"/>
  <c r="AA85" i="1"/>
  <c r="AA114" i="1" s="1"/>
  <c r="L71" i="1"/>
  <c r="AA69" i="1"/>
  <c r="AA98" i="1" s="1"/>
  <c r="P80" i="1"/>
  <c r="O88" i="1"/>
  <c r="L72" i="1"/>
  <c r="O76" i="1"/>
  <c r="X81" i="1"/>
  <c r="X110" i="1" s="1"/>
  <c r="Z71" i="1"/>
  <c r="Z100" i="1" s="1"/>
  <c r="V73" i="1"/>
  <c r="V102" i="1" s="1"/>
  <c r="N69" i="1"/>
  <c r="N98" i="1" s="1"/>
  <c r="O69" i="1"/>
  <c r="S70" i="1"/>
  <c r="O72" i="1"/>
  <c r="O78" i="1"/>
  <c r="S80" i="1"/>
  <c r="S109" i="1" s="1"/>
  <c r="AA81" i="1"/>
  <c r="AA110" i="1" s="1"/>
  <c r="O84" i="1"/>
  <c r="O86" i="1"/>
  <c r="O115" i="1" s="1"/>
  <c r="S88" i="1"/>
  <c r="AA89" i="1"/>
  <c r="AA118" i="1" s="1"/>
  <c r="L79" i="1"/>
  <c r="N80" i="1"/>
  <c r="T69" i="1"/>
  <c r="AA72" i="1"/>
  <c r="AA101" i="1" s="1"/>
  <c r="S74" i="1"/>
  <c r="AA76" i="1"/>
  <c r="AA105" i="1" s="1"/>
  <c r="Z78" i="1"/>
  <c r="Z107" i="1" s="1"/>
  <c r="O81" i="1"/>
  <c r="S84" i="1"/>
  <c r="S113" i="1" s="1"/>
  <c r="X88" i="1"/>
  <c r="Z90" i="1"/>
  <c r="Z119" i="1" s="1"/>
  <c r="L68" i="1"/>
  <c r="L83" i="1"/>
  <c r="L112" i="1" s="1"/>
  <c r="N90" i="1"/>
  <c r="N119" i="1" s="1"/>
  <c r="Z69" i="1"/>
  <c r="Z98" i="1" s="1"/>
  <c r="P71" i="1"/>
  <c r="P73" i="1"/>
  <c r="V75" i="1"/>
  <c r="O77" i="1"/>
  <c r="AA78" i="1"/>
  <c r="AA107" i="1" s="1"/>
  <c r="S81" i="1"/>
  <c r="S110" i="1" s="1"/>
  <c r="AA82" i="1"/>
  <c r="AA111" i="1" s="1"/>
  <c r="P87" i="1"/>
  <c r="P116" i="1" s="1"/>
  <c r="AA90" i="1"/>
  <c r="AA119" i="1" s="1"/>
  <c r="N73" i="1"/>
  <c r="N84" i="1"/>
  <c r="Z74" i="1"/>
  <c r="Z103" i="1" s="1"/>
  <c r="R82" i="1"/>
  <c r="R111" i="1" s="1"/>
  <c r="V85" i="1"/>
  <c r="R89" i="1"/>
  <c r="N74" i="1"/>
  <c r="N85" i="1"/>
  <c r="S68" i="1"/>
  <c r="V69" i="1"/>
  <c r="O70" i="1"/>
  <c r="S72" i="1"/>
  <c r="R73" i="1"/>
  <c r="AA73" i="1"/>
  <c r="AA102" i="1" s="1"/>
  <c r="AA74" i="1"/>
  <c r="AA103" i="1" s="1"/>
  <c r="R77" i="1"/>
  <c r="V78" i="1"/>
  <c r="R79" i="1"/>
  <c r="S82" i="1"/>
  <c r="S111" i="1" s="1"/>
  <c r="R86" i="1"/>
  <c r="R115" i="1" s="1"/>
  <c r="V87" i="1"/>
  <c r="V116" i="1" s="1"/>
  <c r="S89" i="1"/>
  <c r="O90" i="1"/>
  <c r="O119" i="1" s="1"/>
  <c r="R91" i="1"/>
  <c r="N68" i="1"/>
  <c r="N78" i="1"/>
  <c r="R70" i="1"/>
  <c r="V71" i="1"/>
  <c r="X72" i="1"/>
  <c r="S73" i="1"/>
  <c r="S102" i="1" s="1"/>
  <c r="O74" i="1"/>
  <c r="O103" i="1" s="1"/>
  <c r="S77" i="1"/>
  <c r="AA80" i="1"/>
  <c r="AA109" i="1" s="1"/>
  <c r="Z81" i="1"/>
  <c r="Z110" i="1" s="1"/>
  <c r="V82" i="1"/>
  <c r="Z83" i="1"/>
  <c r="Z112" i="1" s="1"/>
  <c r="Z85" i="1"/>
  <c r="Z114" i="1" s="1"/>
  <c r="S86" i="1"/>
  <c r="S115" i="1" s="1"/>
  <c r="V89" i="1"/>
  <c r="M91" i="1"/>
  <c r="M90" i="1"/>
  <c r="M86" i="1"/>
  <c r="M82" i="1"/>
  <c r="M78" i="1"/>
  <c r="M107" i="1" s="1"/>
  <c r="M74" i="1"/>
  <c r="M70" i="1"/>
  <c r="M99" i="1" s="1"/>
  <c r="M89" i="1"/>
  <c r="M118" i="1" s="1"/>
  <c r="M85" i="1"/>
  <c r="M81" i="1"/>
  <c r="M77" i="1"/>
  <c r="M73" i="1"/>
  <c r="M69" i="1"/>
  <c r="M88" i="1"/>
  <c r="M84" i="1"/>
  <c r="M113" i="1" s="1"/>
  <c r="M80" i="1"/>
  <c r="M109" i="1" s="1"/>
  <c r="M76" i="1"/>
  <c r="M72" i="1"/>
  <c r="M68" i="1"/>
  <c r="M97" i="1" s="1"/>
  <c r="Q89" i="1"/>
  <c r="Q85" i="1"/>
  <c r="Q81" i="1"/>
  <c r="Q77" i="1"/>
  <c r="Q73" i="1"/>
  <c r="Q69" i="1"/>
  <c r="Q98" i="1" s="1"/>
  <c r="Q88" i="1"/>
  <c r="Q86" i="1"/>
  <c r="Q79" i="1"/>
  <c r="Q108" i="1" s="1"/>
  <c r="Q72" i="1"/>
  <c r="Q70" i="1"/>
  <c r="Q90" i="1"/>
  <c r="Q83" i="1"/>
  <c r="Q112" i="1" s="1"/>
  <c r="Q76" i="1"/>
  <c r="Q105" i="1" s="1"/>
  <c r="Q74" i="1"/>
  <c r="Q87" i="1"/>
  <c r="Q80" i="1"/>
  <c r="Q78" i="1"/>
  <c r="Q107" i="1" s="1"/>
  <c r="Q71" i="1"/>
  <c r="Q100" i="1" s="1"/>
  <c r="U89" i="1"/>
  <c r="U85" i="1"/>
  <c r="U81" i="1"/>
  <c r="U110" i="1" s="1"/>
  <c r="U77" i="1"/>
  <c r="U73" i="1"/>
  <c r="U69" i="1"/>
  <c r="U91" i="1"/>
  <c r="U84" i="1"/>
  <c r="U82" i="1"/>
  <c r="U75" i="1"/>
  <c r="U68" i="1"/>
  <c r="U88" i="1"/>
  <c r="U86" i="1"/>
  <c r="U79" i="1"/>
  <c r="U72" i="1"/>
  <c r="U70" i="1"/>
  <c r="U99" i="1" s="1"/>
  <c r="U90" i="1"/>
  <c r="U83" i="1"/>
  <c r="U76" i="1"/>
  <c r="U74" i="1"/>
  <c r="Y89" i="1"/>
  <c r="Y118" i="1" s="1"/>
  <c r="Y85" i="1"/>
  <c r="Y114" i="1" s="1"/>
  <c r="Y81" i="1"/>
  <c r="Y110" i="1" s="1"/>
  <c r="Y77" i="1"/>
  <c r="Y106" i="1" s="1"/>
  <c r="Y73" i="1"/>
  <c r="Y102" i="1" s="1"/>
  <c r="Y69" i="1"/>
  <c r="Y98" i="1" s="1"/>
  <c r="Y87" i="1"/>
  <c r="Y116" i="1" s="1"/>
  <c r="Y80" i="1"/>
  <c r="Y109" i="1" s="1"/>
  <c r="Y78" i="1"/>
  <c r="Y107" i="1" s="1"/>
  <c r="Y71" i="1"/>
  <c r="Y100" i="1" s="1"/>
  <c r="Y91" i="1"/>
  <c r="Y120" i="1" s="1"/>
  <c r="Y84" i="1"/>
  <c r="Y113" i="1" s="1"/>
  <c r="Y82" i="1"/>
  <c r="Y111" i="1" s="1"/>
  <c r="Y75" i="1"/>
  <c r="Y104" i="1" s="1"/>
  <c r="Y68" i="1"/>
  <c r="Y97" i="1" s="1"/>
  <c r="Y88" i="1"/>
  <c r="Y117" i="1" s="1"/>
  <c r="Y86" i="1"/>
  <c r="Y115" i="1" s="1"/>
  <c r="Y79" i="1"/>
  <c r="Y108" i="1" s="1"/>
  <c r="Y72" i="1"/>
  <c r="Y101" i="1" s="1"/>
  <c r="Y70" i="1"/>
  <c r="Y99" i="1" s="1"/>
  <c r="M83" i="1"/>
  <c r="M71" i="1"/>
  <c r="M87" i="1"/>
  <c r="Q68" i="1"/>
  <c r="Q75" i="1"/>
  <c r="Q84" i="1"/>
  <c r="Q91" i="1"/>
  <c r="Q120" i="1" s="1"/>
  <c r="M75" i="1"/>
  <c r="M104" i="1" s="1"/>
  <c r="Y74" i="1"/>
  <c r="Y103" i="1" s="1"/>
  <c r="U78" i="1"/>
  <c r="U107" i="1" s="1"/>
  <c r="Y83" i="1"/>
  <c r="Y112" i="1" s="1"/>
  <c r="Y90" i="1"/>
  <c r="Y119" i="1" s="1"/>
  <c r="L90" i="1"/>
  <c r="L86" i="1"/>
  <c r="L82" i="1"/>
  <c r="L111" i="1" s="1"/>
  <c r="L78" i="1"/>
  <c r="L74" i="1"/>
  <c r="L103" i="1" s="1"/>
  <c r="L70" i="1"/>
  <c r="L99" i="1" s="1"/>
  <c r="L89" i="1"/>
  <c r="L85" i="1"/>
  <c r="L81" i="1"/>
  <c r="L77" i="1"/>
  <c r="L73" i="1"/>
  <c r="L102" i="1" s="1"/>
  <c r="L69" i="1"/>
  <c r="L98" i="1" s="1"/>
  <c r="L88" i="1"/>
  <c r="L117" i="1" s="1"/>
  <c r="L84" i="1"/>
  <c r="L113" i="1" s="1"/>
  <c r="L80" i="1"/>
  <c r="L109" i="1" s="1"/>
  <c r="P90" i="1"/>
  <c r="P86" i="1"/>
  <c r="P82" i="1"/>
  <c r="P111" i="1" s="1"/>
  <c r="P78" i="1"/>
  <c r="P107" i="1" s="1"/>
  <c r="P74" i="1"/>
  <c r="P70" i="1"/>
  <c r="P91" i="1"/>
  <c r="P84" i="1"/>
  <c r="P113" i="1" s="1"/>
  <c r="P77" i="1"/>
  <c r="P75" i="1"/>
  <c r="P104" i="1" s="1"/>
  <c r="P68" i="1"/>
  <c r="P88" i="1"/>
  <c r="P117" i="1" s="1"/>
  <c r="P81" i="1"/>
  <c r="P110" i="1" s="1"/>
  <c r="P79" i="1"/>
  <c r="P108" i="1" s="1"/>
  <c r="P72" i="1"/>
  <c r="P101" i="1" s="1"/>
  <c r="P85" i="1"/>
  <c r="P83" i="1"/>
  <c r="P76" i="1"/>
  <c r="P69" i="1"/>
  <c r="T90" i="1"/>
  <c r="T119" i="1" s="1"/>
  <c r="T86" i="1"/>
  <c r="T82" i="1"/>
  <c r="T111" i="1" s="1"/>
  <c r="T78" i="1"/>
  <c r="T74" i="1"/>
  <c r="T70" i="1"/>
  <c r="T99" i="1" s="1"/>
  <c r="T89" i="1"/>
  <c r="T118" i="1" s="1"/>
  <c r="T87" i="1"/>
  <c r="T116" i="1" s="1"/>
  <c r="T80" i="1"/>
  <c r="T73" i="1"/>
  <c r="T102" i="1" s="1"/>
  <c r="T71" i="1"/>
  <c r="T91" i="1"/>
  <c r="T84" i="1"/>
  <c r="T77" i="1"/>
  <c r="T75" i="1"/>
  <c r="T104" i="1" s="1"/>
  <c r="T68" i="1"/>
  <c r="T88" i="1"/>
  <c r="T81" i="1"/>
  <c r="T79" i="1"/>
  <c r="T72" i="1"/>
  <c r="X90" i="1"/>
  <c r="X119" i="1" s="1"/>
  <c r="X86" i="1"/>
  <c r="X115" i="1" s="1"/>
  <c r="X82" i="1"/>
  <c r="X74" i="1"/>
  <c r="X70" i="1"/>
  <c r="X85" i="1"/>
  <c r="X114" i="1" s="1"/>
  <c r="X83" i="1"/>
  <c r="X112" i="1" s="1"/>
  <c r="X76" i="1"/>
  <c r="X69" i="1"/>
  <c r="X89" i="1"/>
  <c r="X118" i="1" s="1"/>
  <c r="X87" i="1"/>
  <c r="X116" i="1" s="1"/>
  <c r="X80" i="1"/>
  <c r="X73" i="1"/>
  <c r="X71" i="1"/>
  <c r="X100" i="1" s="1"/>
  <c r="X91" i="1"/>
  <c r="X120" i="1" s="1"/>
  <c r="X84" i="1"/>
  <c r="X77" i="1"/>
  <c r="X75" i="1"/>
  <c r="L75" i="1"/>
  <c r="L87" i="1"/>
  <c r="M79" i="1"/>
  <c r="M108" i="1" s="1"/>
  <c r="U71" i="1"/>
  <c r="Y76" i="1"/>
  <c r="Y105" i="1" s="1"/>
  <c r="U80" i="1"/>
  <c r="U109" i="1" s="1"/>
  <c r="Q82" i="1"/>
  <c r="U87" i="1"/>
  <c r="U116" i="1" s="1"/>
  <c r="N91" i="1"/>
  <c r="N87" i="1"/>
  <c r="N116" i="1" s="1"/>
  <c r="N83" i="1"/>
  <c r="N112" i="1" s="1"/>
  <c r="N79" i="1"/>
  <c r="N75" i="1"/>
  <c r="N104" i="1" s="1"/>
  <c r="N71" i="1"/>
  <c r="R88" i="1"/>
  <c r="R84" i="1"/>
  <c r="R80" i="1"/>
  <c r="R76" i="1"/>
  <c r="R72" i="1"/>
  <c r="R68" i="1"/>
  <c r="R97" i="1" s="1"/>
  <c r="V88" i="1"/>
  <c r="V84" i="1"/>
  <c r="V113" i="1" s="1"/>
  <c r="V80" i="1"/>
  <c r="V109" i="1" s="1"/>
  <c r="V76" i="1"/>
  <c r="V72" i="1"/>
  <c r="Z88" i="1"/>
  <c r="Z117" i="1" s="1"/>
  <c r="Z84" i="1"/>
  <c r="Z113" i="1" s="1"/>
  <c r="Z80" i="1"/>
  <c r="Z109" i="1" s="1"/>
  <c r="Z76" i="1"/>
  <c r="Z105" i="1" s="1"/>
  <c r="Z72" i="1"/>
  <c r="Z101" i="1" s="1"/>
  <c r="Z68" i="1"/>
  <c r="Z97" i="1" s="1"/>
  <c r="N70" i="1"/>
  <c r="N99" i="1" s="1"/>
  <c r="N76" i="1"/>
  <c r="N81" i="1"/>
  <c r="N110" i="1" s="1"/>
  <c r="N86" i="1"/>
  <c r="R69" i="1"/>
  <c r="Z70" i="1"/>
  <c r="Z99" i="1" s="1"/>
  <c r="R71" i="1"/>
  <c r="R100" i="1" s="1"/>
  <c r="V74" i="1"/>
  <c r="Z77" i="1"/>
  <c r="Z106" i="1" s="1"/>
  <c r="R78" i="1"/>
  <c r="R107" i="1" s="1"/>
  <c r="Z79" i="1"/>
  <c r="Z108" i="1" s="1"/>
  <c r="V81" i="1"/>
  <c r="V83" i="1"/>
  <c r="R85" i="1"/>
  <c r="Z86" i="1"/>
  <c r="Z115" i="1" s="1"/>
  <c r="R87" i="1"/>
  <c r="V90" i="1"/>
  <c r="O91" i="1"/>
  <c r="O120" i="1" s="1"/>
  <c r="O87" i="1"/>
  <c r="O83" i="1"/>
  <c r="O79" i="1"/>
  <c r="O108" i="1" s="1"/>
  <c r="O75" i="1"/>
  <c r="O71" i="1"/>
  <c r="S91" i="1"/>
  <c r="S87" i="1"/>
  <c r="S83" i="1"/>
  <c r="S79" i="1"/>
  <c r="S108" i="1" s="1"/>
  <c r="S75" i="1"/>
  <c r="S71" i="1"/>
  <c r="S100" i="1" s="1"/>
  <c r="AA91" i="1"/>
  <c r="AA120" i="1" s="1"/>
  <c r="AA87" i="1"/>
  <c r="AA116" i="1" s="1"/>
  <c r="AA83" i="1"/>
  <c r="AA112" i="1" s="1"/>
  <c r="AA79" i="1"/>
  <c r="AA108" i="1" s="1"/>
  <c r="AA75" i="1"/>
  <c r="AA104" i="1" s="1"/>
  <c r="AA71" i="1"/>
  <c r="AA100" i="1" s="1"/>
  <c r="N72" i="1"/>
  <c r="N77" i="1"/>
  <c r="N82" i="1"/>
  <c r="N88" i="1"/>
  <c r="N117" i="1" s="1"/>
  <c r="AA68" i="1"/>
  <c r="AA97" i="1" s="1"/>
  <c r="S69" i="1"/>
  <c r="V70" i="1"/>
  <c r="AA70" i="1"/>
  <c r="AA99" i="1" s="1"/>
  <c r="O73" i="1"/>
  <c r="Z73" i="1"/>
  <c r="Z102" i="1" s="1"/>
  <c r="R74" i="1"/>
  <c r="R103" i="1" s="1"/>
  <c r="Z75" i="1"/>
  <c r="Z104" i="1" s="1"/>
  <c r="S76" i="1"/>
  <c r="S105" i="1" s="1"/>
  <c r="V77" i="1"/>
  <c r="AA77" i="1"/>
  <c r="AA106" i="1" s="1"/>
  <c r="S78" i="1"/>
  <c r="V79" i="1"/>
  <c r="V108" i="1" s="1"/>
  <c r="O80" i="1"/>
  <c r="R81" i="1"/>
  <c r="R110" i="1" s="1"/>
  <c r="O82" i="1"/>
  <c r="O111" i="1" s="1"/>
  <c r="Z82" i="1"/>
  <c r="Z111" i="1" s="1"/>
  <c r="R83" i="1"/>
  <c r="AA84" i="1"/>
  <c r="AA113" i="1" s="1"/>
  <c r="S85" i="1"/>
  <c r="V86" i="1"/>
  <c r="V115" i="1" s="1"/>
  <c r="AA86" i="1"/>
  <c r="AA115" i="1" s="1"/>
  <c r="O89" i="1"/>
  <c r="O118" i="1" s="1"/>
  <c r="Z89" i="1"/>
  <c r="Z118" i="1" s="1"/>
  <c r="R90" i="1"/>
  <c r="Z91" i="1"/>
  <c r="Z120" i="1" s="1"/>
  <c r="K54" i="3"/>
  <c r="J54" i="3"/>
  <c r="I54" i="3"/>
  <c r="H54" i="3"/>
  <c r="G54" i="3"/>
  <c r="F54" i="3"/>
  <c r="E54" i="3"/>
  <c r="D54" i="3"/>
  <c r="C54" i="3"/>
  <c r="B54" i="3"/>
  <c r="K53" i="3"/>
  <c r="J53" i="3"/>
  <c r="I53" i="3"/>
  <c r="H53" i="3"/>
  <c r="G53" i="3"/>
  <c r="F53" i="3"/>
  <c r="E53" i="3"/>
  <c r="D53" i="3"/>
  <c r="C53" i="3"/>
  <c r="B53" i="3"/>
  <c r="K52" i="3"/>
  <c r="J52" i="3"/>
  <c r="I52" i="3"/>
  <c r="H52" i="3"/>
  <c r="G52" i="3"/>
  <c r="F52" i="3"/>
  <c r="E52" i="3"/>
  <c r="D52" i="3"/>
  <c r="C52" i="3"/>
  <c r="B52" i="3"/>
  <c r="K51" i="3"/>
  <c r="J51" i="3"/>
  <c r="I51" i="3"/>
  <c r="H51" i="3"/>
  <c r="G51" i="3"/>
  <c r="F51" i="3"/>
  <c r="E51" i="3"/>
  <c r="D51" i="3"/>
  <c r="C51" i="3"/>
  <c r="B51" i="3"/>
  <c r="K50" i="3"/>
  <c r="J50" i="3"/>
  <c r="I50" i="3"/>
  <c r="H50" i="3"/>
  <c r="G50" i="3"/>
  <c r="F50" i="3"/>
  <c r="E50" i="3"/>
  <c r="D50" i="3"/>
  <c r="C50" i="3"/>
  <c r="B50" i="3"/>
  <c r="K49" i="3"/>
  <c r="J49" i="3"/>
  <c r="I49" i="3"/>
  <c r="H49" i="3"/>
  <c r="G49" i="3"/>
  <c r="F49" i="3"/>
  <c r="E49" i="3"/>
  <c r="D49" i="3"/>
  <c r="C49" i="3"/>
  <c r="B49" i="3"/>
  <c r="K48" i="3"/>
  <c r="J48" i="3"/>
  <c r="I48" i="3"/>
  <c r="H48" i="3"/>
  <c r="G48" i="3"/>
  <c r="F48" i="3"/>
  <c r="E48" i="3"/>
  <c r="D48" i="3"/>
  <c r="C48" i="3"/>
  <c r="B48" i="3"/>
  <c r="K47" i="3"/>
  <c r="J47" i="3"/>
  <c r="I47" i="3"/>
  <c r="H47" i="3"/>
  <c r="G47" i="3"/>
  <c r="F47" i="3"/>
  <c r="E47" i="3"/>
  <c r="D47" i="3"/>
  <c r="C47" i="3"/>
  <c r="B47" i="3"/>
  <c r="K46" i="3"/>
  <c r="J46" i="3"/>
  <c r="I46" i="3"/>
  <c r="H46" i="3"/>
  <c r="G46" i="3"/>
  <c r="F46" i="3"/>
  <c r="E46" i="3"/>
  <c r="D46" i="3"/>
  <c r="C46" i="3"/>
  <c r="B46" i="3"/>
  <c r="K45" i="3"/>
  <c r="J45" i="3"/>
  <c r="I45" i="3"/>
  <c r="H45" i="3"/>
  <c r="G45" i="3"/>
  <c r="F45" i="3"/>
  <c r="E45" i="3"/>
  <c r="D45" i="3"/>
  <c r="C45" i="3"/>
  <c r="B45" i="3"/>
  <c r="K44" i="3"/>
  <c r="J44" i="3"/>
  <c r="I44" i="3"/>
  <c r="H44" i="3"/>
  <c r="G44" i="3"/>
  <c r="F44" i="3"/>
  <c r="E44" i="3"/>
  <c r="D44" i="3"/>
  <c r="C44" i="3"/>
  <c r="B44" i="3"/>
  <c r="K43" i="3"/>
  <c r="J43" i="3"/>
  <c r="I43" i="3"/>
  <c r="H43" i="3"/>
  <c r="G43" i="3"/>
  <c r="F43" i="3"/>
  <c r="E43" i="3"/>
  <c r="D43" i="3"/>
  <c r="C43" i="3"/>
  <c r="B43" i="3"/>
  <c r="K42" i="3"/>
  <c r="J42" i="3"/>
  <c r="I42" i="3"/>
  <c r="H42" i="3"/>
  <c r="G42" i="3"/>
  <c r="F42" i="3"/>
  <c r="E42" i="3"/>
  <c r="D42" i="3"/>
  <c r="C42" i="3"/>
  <c r="B42" i="3"/>
  <c r="K41" i="3"/>
  <c r="J41" i="3"/>
  <c r="I41" i="3"/>
  <c r="H41" i="3"/>
  <c r="G41" i="3"/>
  <c r="F41" i="3"/>
  <c r="E41" i="3"/>
  <c r="D41" i="3"/>
  <c r="C41" i="3"/>
  <c r="B41" i="3"/>
  <c r="K40" i="3"/>
  <c r="J40" i="3"/>
  <c r="I40" i="3"/>
  <c r="H40" i="3"/>
  <c r="G40" i="3"/>
  <c r="F40" i="3"/>
  <c r="E40" i="3"/>
  <c r="D40" i="3"/>
  <c r="C40" i="3"/>
  <c r="B40" i="3"/>
  <c r="K39" i="3"/>
  <c r="J39" i="3"/>
  <c r="I39" i="3"/>
  <c r="H39" i="3"/>
  <c r="G39" i="3"/>
  <c r="F39" i="3"/>
  <c r="E39" i="3"/>
  <c r="D39" i="3"/>
  <c r="C39" i="3"/>
  <c r="B39" i="3"/>
  <c r="K38" i="3"/>
  <c r="J38" i="3"/>
  <c r="I38" i="3"/>
  <c r="H38" i="3"/>
  <c r="G38" i="3"/>
  <c r="F38" i="3"/>
  <c r="E38" i="3"/>
  <c r="D38" i="3"/>
  <c r="C38" i="3"/>
  <c r="B38" i="3"/>
  <c r="K37" i="3"/>
  <c r="J37" i="3"/>
  <c r="I37" i="3"/>
  <c r="H37" i="3"/>
  <c r="G37" i="3"/>
  <c r="F37" i="3"/>
  <c r="E37" i="3"/>
  <c r="D37" i="3"/>
  <c r="C37" i="3"/>
  <c r="B37" i="3"/>
  <c r="K36" i="3"/>
  <c r="J36" i="3"/>
  <c r="I36" i="3"/>
  <c r="H36" i="3"/>
  <c r="G36" i="3"/>
  <c r="F36" i="3"/>
  <c r="E36" i="3"/>
  <c r="D36" i="3"/>
  <c r="C36" i="3"/>
  <c r="B36" i="3"/>
  <c r="K35" i="3"/>
  <c r="J35" i="3"/>
  <c r="I35" i="3"/>
  <c r="H35" i="3"/>
  <c r="G35" i="3"/>
  <c r="F35" i="3"/>
  <c r="E35" i="3"/>
  <c r="D35" i="3"/>
  <c r="C35" i="3"/>
  <c r="B35" i="3"/>
  <c r="K34" i="3"/>
  <c r="J34" i="3"/>
  <c r="I34" i="3"/>
  <c r="H34" i="3"/>
  <c r="G34" i="3"/>
  <c r="F34" i="3"/>
  <c r="E34" i="3"/>
  <c r="D34" i="3"/>
  <c r="C34" i="3"/>
  <c r="B34" i="3"/>
  <c r="K33" i="3"/>
  <c r="J33" i="3"/>
  <c r="I33" i="3"/>
  <c r="H33" i="3"/>
  <c r="G33" i="3"/>
  <c r="F33" i="3"/>
  <c r="E33" i="3"/>
  <c r="D33" i="3"/>
  <c r="C33" i="3"/>
  <c r="B33" i="3"/>
  <c r="K32" i="3"/>
  <c r="J32" i="3"/>
  <c r="I32" i="3"/>
  <c r="H32" i="3"/>
  <c r="G32" i="3"/>
  <c r="F32" i="3"/>
  <c r="E32" i="3"/>
  <c r="D32" i="3"/>
  <c r="C32" i="3"/>
  <c r="B32" i="3"/>
  <c r="K31" i="3"/>
  <c r="J31" i="3"/>
  <c r="I31" i="3"/>
  <c r="H31" i="3"/>
  <c r="G31" i="3"/>
  <c r="F31" i="3"/>
  <c r="E31" i="3"/>
  <c r="D31" i="3"/>
  <c r="C31" i="3"/>
  <c r="B31" i="3"/>
  <c r="C29" i="4"/>
  <c r="R98" i="1" l="1"/>
  <c r="T110" i="1"/>
  <c r="P103" i="1"/>
  <c r="V110" i="1"/>
  <c r="T109" i="1"/>
  <c r="N105" i="1"/>
  <c r="X111" i="1"/>
  <c r="P105" i="1"/>
  <c r="P115" i="1"/>
  <c r="U102" i="1"/>
  <c r="Q115" i="1"/>
  <c r="V105" i="1"/>
  <c r="Q97" i="1"/>
  <c r="M110" i="1"/>
  <c r="L120" i="1"/>
  <c r="V103" i="1"/>
  <c r="R117" i="1"/>
  <c r="M116" i="1"/>
  <c r="U105" i="1"/>
  <c r="R120" i="1"/>
  <c r="P100" i="1"/>
  <c r="X108" i="1"/>
  <c r="W119" i="1"/>
  <c r="W115" i="1"/>
  <c r="W106" i="1"/>
  <c r="W101" i="1"/>
  <c r="W110" i="1"/>
  <c r="W107" i="1"/>
  <c r="W116" i="1"/>
  <c r="W98" i="1"/>
  <c r="W111" i="1"/>
  <c r="W120" i="1"/>
  <c r="W102" i="1"/>
  <c r="W100" i="1"/>
  <c r="W105" i="1"/>
  <c r="W114" i="1"/>
  <c r="W104" i="1"/>
  <c r="W109" i="1"/>
  <c r="W118" i="1"/>
  <c r="W99" i="1"/>
  <c r="W108" i="1"/>
  <c r="W113" i="1"/>
  <c r="W103" i="1"/>
  <c r="W112" i="1"/>
  <c r="W117" i="1"/>
  <c r="T101" i="1"/>
  <c r="T120" i="1"/>
  <c r="U111" i="1"/>
  <c r="P97" i="1"/>
  <c r="L115" i="1"/>
  <c r="V106" i="1"/>
  <c r="U106" i="1"/>
  <c r="Q117" i="1"/>
  <c r="M101" i="1"/>
  <c r="M119" i="1"/>
  <c r="M114" i="1"/>
  <c r="S106" i="1"/>
  <c r="N114" i="1"/>
  <c r="V117" i="1"/>
  <c r="T100" i="1"/>
  <c r="U119" i="1"/>
  <c r="Q119" i="1"/>
  <c r="R118" i="1"/>
  <c r="N101" i="1"/>
  <c r="S104" i="1"/>
  <c r="N115" i="1"/>
  <c r="X102" i="1"/>
  <c r="U120" i="1"/>
  <c r="Q101" i="1"/>
  <c r="Q114" i="1"/>
  <c r="S101" i="1"/>
  <c r="L97" i="1"/>
  <c r="R114" i="1"/>
  <c r="Q106" i="1"/>
  <c r="X101" i="1"/>
  <c r="R105" i="1"/>
  <c r="X109" i="1"/>
  <c r="X103" i="1"/>
  <c r="Q113" i="1"/>
  <c r="U108" i="1"/>
  <c r="M102" i="1"/>
  <c r="R99" i="1"/>
  <c r="M117" i="1"/>
  <c r="S112" i="1"/>
  <c r="R109" i="1"/>
  <c r="L110" i="1"/>
  <c r="Q104" i="1"/>
  <c r="N107" i="1"/>
  <c r="V104" i="1"/>
  <c r="S118" i="1"/>
  <c r="V119" i="1"/>
  <c r="R113" i="1"/>
  <c r="U117" i="1"/>
  <c r="Q103" i="1"/>
  <c r="V107" i="1"/>
  <c r="S97" i="1"/>
  <c r="N102" i="1"/>
  <c r="P102" i="1"/>
  <c r="L108" i="1"/>
  <c r="N111" i="1"/>
  <c r="U118" i="1"/>
  <c r="Q111" i="1"/>
  <c r="X98" i="1"/>
  <c r="L118" i="1"/>
  <c r="M105" i="1"/>
  <c r="M120" i="1"/>
  <c r="R106" i="1"/>
  <c r="S99" i="1"/>
  <c r="N108" i="1"/>
  <c r="U100" i="1"/>
  <c r="T115" i="1"/>
  <c r="R102" i="1"/>
  <c r="V114" i="1"/>
  <c r="U98" i="1"/>
  <c r="Q109" i="1"/>
  <c r="Q118" i="1"/>
  <c r="M111" i="1"/>
  <c r="V99" i="1"/>
  <c r="M106" i="1"/>
  <c r="S98" i="1"/>
  <c r="S116" i="1"/>
  <c r="X104" i="1"/>
  <c r="T106" i="1"/>
  <c r="P112" i="1"/>
  <c r="P119" i="1"/>
  <c r="N97" i="1"/>
  <c r="X107" i="1"/>
  <c r="S120" i="1"/>
  <c r="R116" i="1"/>
  <c r="X106" i="1"/>
  <c r="P114" i="1"/>
  <c r="U97" i="1"/>
  <c r="R119" i="1"/>
  <c r="T107" i="1"/>
  <c r="P120" i="1"/>
  <c r="V118" i="1"/>
  <c r="N103" i="1"/>
  <c r="P109" i="1"/>
  <c r="P118" i="1"/>
  <c r="N100" i="1"/>
  <c r="X113" i="1"/>
  <c r="X105" i="1"/>
  <c r="M100" i="1"/>
  <c r="U112" i="1"/>
  <c r="U104" i="1"/>
  <c r="U114" i="1"/>
  <c r="Q102" i="1"/>
  <c r="S117" i="1"/>
  <c r="L105" i="1"/>
  <c r="M112" i="1"/>
  <c r="N106" i="1"/>
  <c r="V112" i="1"/>
  <c r="L107" i="1"/>
  <c r="U113" i="1"/>
  <c r="Q99" i="1"/>
  <c r="Q110" i="1"/>
  <c r="M103" i="1"/>
  <c r="S103" i="1"/>
  <c r="L100" i="1"/>
  <c r="R101" i="1"/>
  <c r="X99" i="1"/>
  <c r="U101" i="1"/>
  <c r="M98" i="1"/>
  <c r="V100" i="1"/>
  <c r="V97" i="1"/>
  <c r="S114" i="1"/>
  <c r="S107" i="1"/>
  <c r="L116" i="1"/>
  <c r="P98" i="1"/>
  <c r="L106" i="1"/>
  <c r="V111" i="1"/>
  <c r="N118" i="1"/>
  <c r="V101" i="1"/>
  <c r="N120" i="1"/>
  <c r="L104" i="1"/>
  <c r="U115" i="1"/>
  <c r="Q116" i="1"/>
  <c r="M115" i="1"/>
  <c r="R108" i="1"/>
  <c r="V98" i="1"/>
  <c r="N113" i="1"/>
  <c r="X117" i="1"/>
  <c r="N109" i="1"/>
  <c r="P99" i="1"/>
  <c r="R112" i="1"/>
  <c r="P106" i="1"/>
  <c r="L114" i="1"/>
  <c r="U103" i="1"/>
  <c r="L101" i="1"/>
  <c r="V120" i="1"/>
  <c r="S119" i="1"/>
  <c r="BZ68" i="1"/>
  <c r="BO90" i="1"/>
  <c r="L119" i="1"/>
  <c r="T108" i="1"/>
  <c r="T117" i="1"/>
  <c r="T97" i="1"/>
  <c r="T112" i="1"/>
  <c r="T103" i="1"/>
  <c r="T98" i="1"/>
  <c r="T113" i="1"/>
  <c r="T105" i="1"/>
  <c r="O109" i="1"/>
  <c r="O116" i="1"/>
  <c r="O104" i="1"/>
  <c r="O106" i="1"/>
  <c r="O101" i="1"/>
  <c r="O110" i="1"/>
  <c r="O117" i="1"/>
  <c r="O113" i="1"/>
  <c r="O102" i="1"/>
  <c r="O112" i="1"/>
  <c r="O99" i="1"/>
  <c r="O97" i="1"/>
  <c r="O107" i="1"/>
  <c r="O105" i="1"/>
  <c r="O100" i="1"/>
  <c r="O98" i="1"/>
  <c r="BZ78" i="1"/>
  <c r="BO74" i="1"/>
  <c r="BY76" i="1"/>
  <c r="BY83" i="1"/>
  <c r="BO82" i="1"/>
  <c r="BU87" i="1"/>
  <c r="BW72" i="1"/>
  <c r="BW78" i="1"/>
  <c r="BO84" i="1"/>
  <c r="BW71" i="1"/>
  <c r="BW88" i="1"/>
  <c r="BW74" i="1"/>
  <c r="BW76" i="1"/>
  <c r="BW68" i="1"/>
  <c r="BV91" i="1"/>
  <c r="BU91" i="1"/>
  <c r="BU78" i="1"/>
  <c r="BU90" i="1"/>
  <c r="BU83" i="1"/>
  <c r="BU76" i="1"/>
  <c r="BO78" i="1"/>
  <c r="BV74" i="1"/>
  <c r="BU74" i="1"/>
  <c r="BY90" i="1"/>
  <c r="BY88" i="1"/>
  <c r="BU79" i="1"/>
  <c r="BU89" i="1"/>
  <c r="BY70" i="1"/>
  <c r="BV75" i="1"/>
  <c r="BY71" i="1"/>
  <c r="BV68" i="1"/>
  <c r="BY82" i="1"/>
  <c r="BY72" i="1"/>
  <c r="BY79" i="1"/>
  <c r="BY78" i="1"/>
  <c r="BR85" i="1"/>
  <c r="BO83" i="1"/>
  <c r="BW87" i="1"/>
  <c r="BV79" i="1"/>
  <c r="BW79" i="1"/>
  <c r="BV86" i="1"/>
  <c r="BU70" i="1"/>
  <c r="BY87" i="1"/>
  <c r="BO68" i="1"/>
  <c r="BO87" i="1"/>
  <c r="BY91" i="1"/>
  <c r="BV70" i="1"/>
  <c r="BU71" i="1"/>
  <c r="BO71" i="1"/>
  <c r="BW82" i="1"/>
  <c r="BO72" i="1"/>
  <c r="BU88" i="1"/>
  <c r="BU86" i="1"/>
  <c r="BW83" i="1"/>
  <c r="BV80" i="1"/>
  <c r="BV84" i="1"/>
  <c r="BY86" i="1"/>
  <c r="BU80" i="1"/>
  <c r="BW90" i="1"/>
  <c r="BY75" i="1"/>
  <c r="BO79" i="1"/>
  <c r="BY80" i="1"/>
  <c r="BY84" i="1"/>
  <c r="BW84" i="1"/>
  <c r="BY74" i="1"/>
  <c r="BU68" i="1"/>
  <c r="BU84" i="1"/>
  <c r="BO88" i="1"/>
  <c r="BY89" i="1"/>
  <c r="BU72" i="1"/>
  <c r="BU82" i="1"/>
  <c r="BU75" i="1"/>
  <c r="BY77" i="1"/>
  <c r="BU81" i="1"/>
  <c r="BW80" i="1"/>
  <c r="BV83" i="1"/>
  <c r="BO80" i="1"/>
  <c r="BW73" i="1"/>
  <c r="BW89" i="1"/>
  <c r="BO73" i="1"/>
  <c r="BO89" i="1"/>
  <c r="BV82" i="1"/>
  <c r="BV81" i="1"/>
  <c r="BT90" i="1"/>
  <c r="BX86" i="1"/>
  <c r="BX82" i="1"/>
  <c r="BX83" i="1"/>
  <c r="BX77" i="1"/>
  <c r="BT70" i="1"/>
  <c r="BT91" i="1"/>
  <c r="BT87" i="1"/>
  <c r="BT88" i="1"/>
  <c r="BT81" i="1"/>
  <c r="BY73" i="1"/>
  <c r="BU77" i="1"/>
  <c r="BW75" i="1"/>
  <c r="BV78" i="1"/>
  <c r="BO75" i="1"/>
  <c r="BW77" i="1"/>
  <c r="BO77" i="1"/>
  <c r="BV76" i="1"/>
  <c r="BV69" i="1"/>
  <c r="BV85" i="1"/>
  <c r="BX74" i="1"/>
  <c r="BX90" i="1"/>
  <c r="BT74" i="1"/>
  <c r="BT68" i="1"/>
  <c r="BX70" i="1"/>
  <c r="BX91" i="1"/>
  <c r="BX87" i="1"/>
  <c r="BX88" i="1"/>
  <c r="BX81" i="1"/>
  <c r="BT75" i="1"/>
  <c r="BT71" i="1"/>
  <c r="BT72" i="1"/>
  <c r="BT69" i="1"/>
  <c r="BT85" i="1"/>
  <c r="BY85" i="1"/>
  <c r="BY69" i="1"/>
  <c r="BU73" i="1"/>
  <c r="BW91" i="1"/>
  <c r="BW70" i="1"/>
  <c r="BV72" i="1"/>
  <c r="BO91" i="1"/>
  <c r="BO70" i="1"/>
  <c r="BW81" i="1"/>
  <c r="BO81" i="1"/>
  <c r="BV71" i="1"/>
  <c r="BV73" i="1"/>
  <c r="BV89" i="1"/>
  <c r="BT84" i="1"/>
  <c r="BX68" i="1"/>
  <c r="BX84" i="1"/>
  <c r="BX75" i="1"/>
  <c r="BX71" i="1"/>
  <c r="BX72" i="1"/>
  <c r="BX69" i="1"/>
  <c r="BX85" i="1"/>
  <c r="BT80" i="1"/>
  <c r="BT76" i="1"/>
  <c r="BT78" i="1"/>
  <c r="BT73" i="1"/>
  <c r="BT89" i="1"/>
  <c r="BY81" i="1"/>
  <c r="BU85" i="1"/>
  <c r="BU69" i="1"/>
  <c r="BW86" i="1"/>
  <c r="BV88" i="1"/>
  <c r="BO86" i="1"/>
  <c r="BW69" i="1"/>
  <c r="BW85" i="1"/>
  <c r="BO69" i="1"/>
  <c r="BO85" i="1"/>
  <c r="BV87" i="1"/>
  <c r="BV77" i="1"/>
  <c r="BT79" i="1"/>
  <c r="BX79" i="1"/>
  <c r="BX80" i="1"/>
  <c r="BX76" i="1"/>
  <c r="BX78" i="1"/>
  <c r="BX73" i="1"/>
  <c r="BX89" i="1"/>
  <c r="BT86" i="1"/>
  <c r="BT82" i="1"/>
  <c r="BT83" i="1"/>
  <c r="BT77" i="1"/>
  <c r="BS91" i="1"/>
  <c r="BS90" i="1"/>
  <c r="BS88" i="1"/>
  <c r="BS87" i="1"/>
  <c r="BS86" i="1"/>
  <c r="BS85" i="1"/>
  <c r="BS84" i="1"/>
  <c r="BS83" i="1"/>
  <c r="BS82" i="1"/>
  <c r="BS81" i="1"/>
  <c r="BS80" i="1"/>
  <c r="BS79" i="1"/>
  <c r="BS78" i="1"/>
  <c r="BS77" i="1"/>
  <c r="BS76" i="1"/>
  <c r="BS75" i="1"/>
  <c r="BS74" i="1"/>
  <c r="BS73" i="1"/>
  <c r="BS72" i="1"/>
  <c r="BS71" i="1"/>
  <c r="BS70" i="1"/>
  <c r="BS69" i="1"/>
  <c r="BS68" i="1"/>
  <c r="BQ91" i="1"/>
  <c r="BQ90" i="1"/>
  <c r="BQ88" i="1"/>
  <c r="BQ87" i="1"/>
  <c r="BQ86" i="1"/>
  <c r="BQ85" i="1"/>
  <c r="BQ84" i="1"/>
  <c r="BQ83" i="1"/>
  <c r="BQ82" i="1"/>
  <c r="BQ81" i="1"/>
  <c r="BQ80" i="1"/>
  <c r="BQ79" i="1"/>
  <c r="BQ78" i="1"/>
  <c r="BQ77" i="1"/>
  <c r="BQ76" i="1"/>
  <c r="BQ75" i="1"/>
  <c r="BQ74" i="1"/>
  <c r="BQ73" i="1"/>
  <c r="BQ72" i="1"/>
  <c r="BQ71" i="1"/>
  <c r="BQ70" i="1"/>
  <c r="BQ69" i="1"/>
  <c r="BQ68" i="1"/>
  <c r="BR91" i="1"/>
  <c r="BR90" i="1"/>
  <c r="BR89" i="1"/>
  <c r="BR88" i="1"/>
  <c r="BR87" i="1"/>
  <c r="BR86" i="1"/>
  <c r="BR84" i="1"/>
  <c r="BR83" i="1"/>
  <c r="BR82" i="1"/>
  <c r="BR81" i="1"/>
  <c r="BR80" i="1"/>
  <c r="BR79" i="1"/>
  <c r="BR78" i="1"/>
  <c r="BR77" i="1"/>
  <c r="BR76" i="1"/>
  <c r="BR75" i="1"/>
  <c r="BR74" i="1"/>
  <c r="BR73" i="1"/>
  <c r="BR72" i="1"/>
  <c r="BR71" i="1"/>
  <c r="BR70" i="1"/>
  <c r="BR69" i="1"/>
  <c r="BR68" i="1"/>
  <c r="BP91" i="1"/>
  <c r="BP90" i="1"/>
  <c r="BP89" i="1"/>
  <c r="BP88" i="1"/>
  <c r="BP87" i="1"/>
  <c r="BP86" i="1"/>
  <c r="BP85" i="1"/>
  <c r="BP84" i="1"/>
  <c r="BP83" i="1"/>
  <c r="BP82" i="1"/>
  <c r="BP81" i="1"/>
  <c r="BP80" i="1"/>
  <c r="BP79" i="1"/>
  <c r="BP78" i="1"/>
  <c r="BP77" i="1"/>
  <c r="BP76" i="1"/>
  <c r="BP75" i="1"/>
  <c r="BP74" i="1"/>
  <c r="BP73" i="1"/>
  <c r="BP72" i="1"/>
  <c r="BP71" i="1"/>
  <c r="BP70" i="1"/>
  <c r="BP69" i="1"/>
  <c r="BP68" i="1"/>
  <c r="BZ90" i="1"/>
  <c r="BZ88" i="1"/>
  <c r="BZ81" i="1"/>
  <c r="BZ71" i="1"/>
  <c r="BZ87" i="1"/>
  <c r="BZ74" i="1"/>
  <c r="BZ72" i="1"/>
  <c r="BZ75" i="1"/>
  <c r="BZ91" i="1"/>
  <c r="BZ69" i="1"/>
  <c r="BZ80" i="1"/>
  <c r="BZ82" i="1"/>
  <c r="BZ89" i="1"/>
  <c r="BZ79" i="1"/>
  <c r="BZ85" i="1"/>
  <c r="BZ73" i="1"/>
  <c r="BZ77" i="1"/>
  <c r="BZ83" i="1"/>
  <c r="BZ76" i="1"/>
  <c r="BZ84" i="1"/>
  <c r="BZ86" i="1"/>
  <c r="BZ70" i="1"/>
  <c r="B49" i="2"/>
  <c r="B45" i="2"/>
  <c r="B41" i="2"/>
  <c r="B37" i="2"/>
  <c r="B33" i="2"/>
  <c r="B50" i="2"/>
  <c r="B48" i="2"/>
  <c r="B47" i="2"/>
  <c r="B46" i="2"/>
  <c r="B44" i="2"/>
  <c r="B43" i="2"/>
  <c r="B42" i="2"/>
  <c r="B40" i="2"/>
  <c r="B39" i="2"/>
  <c r="B38" i="2"/>
  <c r="B36" i="2"/>
  <c r="B35" i="2"/>
  <c r="B34" i="2"/>
  <c r="B32" i="2"/>
  <c r="B31" i="2"/>
  <c r="B30" i="2"/>
  <c r="B27" i="2"/>
  <c r="Z37" i="4" l="1"/>
  <c r="Y67" i="4" s="1"/>
  <c r="Z45" i="4"/>
  <c r="Y75" i="4" s="1"/>
  <c r="Z53" i="4"/>
  <c r="Y83" i="4" s="1"/>
  <c r="Z38" i="4"/>
  <c r="Y68" i="4" s="1"/>
  <c r="Z46" i="4"/>
  <c r="Y76" i="4" s="1"/>
  <c r="Z54" i="4"/>
  <c r="Y84" i="4" s="1"/>
  <c r="Z44" i="4"/>
  <c r="Y74" i="4" s="1"/>
  <c r="Z51" i="4"/>
  <c r="Y81" i="4" s="1"/>
  <c r="Z56" i="4"/>
  <c r="Y86" i="4" s="1"/>
  <c r="Z52" i="4"/>
  <c r="Y82" i="4" s="1"/>
  <c r="Z35" i="4"/>
  <c r="Y65" i="4" s="1"/>
  <c r="Z50" i="4"/>
  <c r="Y80" i="4" s="1"/>
  <c r="Z57" i="4"/>
  <c r="Y87" i="4" s="1"/>
  <c r="Z49" i="4"/>
  <c r="Y79" i="4" s="1"/>
  <c r="Z41" i="4"/>
  <c r="Y71" i="4" s="1"/>
  <c r="Z47" i="4"/>
  <c r="Y77" i="4" s="1"/>
  <c r="Z55" i="4"/>
  <c r="Y85" i="4" s="1"/>
  <c r="Z40" i="4"/>
  <c r="Y70" i="4" s="1"/>
  <c r="Z36" i="4"/>
  <c r="Y66" i="4" s="1"/>
  <c r="Z42" i="4"/>
  <c r="Y72" i="4" s="1"/>
  <c r="Z48" i="4"/>
  <c r="Y78" i="4" s="1"/>
  <c r="Z58" i="4"/>
  <c r="Y88" i="4" s="1"/>
  <c r="Z39" i="4"/>
  <c r="Y69" i="4" s="1"/>
  <c r="Z43" i="4"/>
  <c r="Y73" i="4" s="1"/>
  <c r="AA27" i="2"/>
  <c r="W27" i="2"/>
  <c r="S27" i="2"/>
  <c r="O27" i="2"/>
  <c r="Z27" i="2"/>
  <c r="V27" i="2"/>
  <c r="R27" i="2"/>
  <c r="N27" i="2"/>
  <c r="U27" i="2"/>
  <c r="M27" i="2"/>
  <c r="T27" i="2"/>
  <c r="L27" i="2"/>
  <c r="Y27" i="2"/>
  <c r="Q27" i="2"/>
  <c r="X27" i="2"/>
  <c r="P27" i="2"/>
  <c r="X32" i="2"/>
  <c r="T32" i="2"/>
  <c r="P32" i="2"/>
  <c r="L32" i="2"/>
  <c r="W32" i="2"/>
  <c r="R32" i="2"/>
  <c r="M32" i="2"/>
  <c r="AA32" i="2"/>
  <c r="V32" i="2"/>
  <c r="Q32" i="2"/>
  <c r="U32" i="2"/>
  <c r="S32" i="2"/>
  <c r="Z32" i="2"/>
  <c r="O32" i="2"/>
  <c r="Y32" i="2"/>
  <c r="N32" i="2"/>
  <c r="X38" i="2"/>
  <c r="T38" i="2"/>
  <c r="P38" i="2"/>
  <c r="L38" i="2"/>
  <c r="W38" i="2"/>
  <c r="R38" i="2"/>
  <c r="M38" i="2"/>
  <c r="AA38" i="2"/>
  <c r="V38" i="2"/>
  <c r="Q38" i="2"/>
  <c r="U38" i="2"/>
  <c r="S38" i="2"/>
  <c r="Z38" i="2"/>
  <c r="O38" i="2"/>
  <c r="Y38" i="2"/>
  <c r="N38" i="2"/>
  <c r="X43" i="2"/>
  <c r="T43" i="2"/>
  <c r="P43" i="2"/>
  <c r="L43" i="2"/>
  <c r="W43" i="2"/>
  <c r="R43" i="2"/>
  <c r="M43" i="2"/>
  <c r="AA43" i="2"/>
  <c r="V43" i="2"/>
  <c r="Q43" i="2"/>
  <c r="Z43" i="2"/>
  <c r="O43" i="2"/>
  <c r="Y43" i="2"/>
  <c r="N43" i="2"/>
  <c r="U43" i="2"/>
  <c r="S43" i="2"/>
  <c r="X48" i="2"/>
  <c r="T48" i="2"/>
  <c r="P48" i="2"/>
  <c r="L48" i="2"/>
  <c r="W48" i="2"/>
  <c r="R48" i="2"/>
  <c r="M48" i="2"/>
  <c r="AA48" i="2"/>
  <c r="V48" i="2"/>
  <c r="Q48" i="2"/>
  <c r="Z48" i="2"/>
  <c r="U48" i="2"/>
  <c r="O48" i="2"/>
  <c r="N48" i="2"/>
  <c r="Y48" i="2"/>
  <c r="S48" i="2"/>
  <c r="X37" i="2"/>
  <c r="T37" i="2"/>
  <c r="P37" i="2"/>
  <c r="L37" i="2"/>
  <c r="W37" i="2"/>
  <c r="R37" i="2"/>
  <c r="M37" i="2"/>
  <c r="AA37" i="2"/>
  <c r="V37" i="2"/>
  <c r="Q37" i="2"/>
  <c r="Z37" i="2"/>
  <c r="O37" i="2"/>
  <c r="Y37" i="2"/>
  <c r="N37" i="2"/>
  <c r="U37" i="2"/>
  <c r="S37" i="2"/>
  <c r="X34" i="2"/>
  <c r="T34" i="2"/>
  <c r="P34" i="2"/>
  <c r="L34" i="2"/>
  <c r="W34" i="2"/>
  <c r="R34" i="2"/>
  <c r="M34" i="2"/>
  <c r="AA34" i="2"/>
  <c r="V34" i="2"/>
  <c r="Q34" i="2"/>
  <c r="U34" i="2"/>
  <c r="S34" i="2"/>
  <c r="Z34" i="2"/>
  <c r="O34" i="2"/>
  <c r="Y34" i="2"/>
  <c r="N34" i="2"/>
  <c r="X39" i="2"/>
  <c r="T39" i="2"/>
  <c r="P39" i="2"/>
  <c r="L39" i="2"/>
  <c r="W39" i="2"/>
  <c r="R39" i="2"/>
  <c r="M39" i="2"/>
  <c r="AA39" i="2"/>
  <c r="V39" i="2"/>
  <c r="Q39" i="2"/>
  <c r="Z39" i="2"/>
  <c r="O39" i="2"/>
  <c r="Y39" i="2"/>
  <c r="N39" i="2"/>
  <c r="U39" i="2"/>
  <c r="S39" i="2"/>
  <c r="X44" i="2"/>
  <c r="T44" i="2"/>
  <c r="P44" i="2"/>
  <c r="L44" i="2"/>
  <c r="W44" i="2"/>
  <c r="R44" i="2"/>
  <c r="M44" i="2"/>
  <c r="AA44" i="2"/>
  <c r="V44" i="2"/>
  <c r="Q44" i="2"/>
  <c r="U44" i="2"/>
  <c r="S44" i="2"/>
  <c r="Z44" i="2"/>
  <c r="O44" i="2"/>
  <c r="Y44" i="2"/>
  <c r="N44" i="2"/>
  <c r="X50" i="2"/>
  <c r="T50" i="2"/>
  <c r="P50" i="2"/>
  <c r="L50" i="2"/>
  <c r="W50" i="2"/>
  <c r="R50" i="2"/>
  <c r="M50" i="2"/>
  <c r="AA50" i="2"/>
  <c r="V50" i="2"/>
  <c r="Q50" i="2"/>
  <c r="Z50" i="2"/>
  <c r="U50" i="2"/>
  <c r="O50" i="2"/>
  <c r="Y50" i="2"/>
  <c r="S50" i="2"/>
  <c r="N50" i="2"/>
  <c r="X41" i="2"/>
  <c r="T41" i="2"/>
  <c r="P41" i="2"/>
  <c r="L41" i="2"/>
  <c r="W41" i="2"/>
  <c r="R41" i="2"/>
  <c r="M41" i="2"/>
  <c r="AA41" i="2"/>
  <c r="V41" i="2"/>
  <c r="Q41" i="2"/>
  <c r="Z41" i="2"/>
  <c r="O41" i="2"/>
  <c r="Y41" i="2"/>
  <c r="N41" i="2"/>
  <c r="U41" i="2"/>
  <c r="S41" i="2"/>
  <c r="X30" i="2"/>
  <c r="W30" i="2"/>
  <c r="S30" i="2"/>
  <c r="O30" i="2"/>
  <c r="AA30" i="2"/>
  <c r="V30" i="2"/>
  <c r="R30" i="2"/>
  <c r="N30" i="2"/>
  <c r="U30" i="2"/>
  <c r="M30" i="2"/>
  <c r="T30" i="2"/>
  <c r="L30" i="2"/>
  <c r="Z30" i="2"/>
  <c r="Q30" i="2"/>
  <c r="Y30" i="2"/>
  <c r="P30" i="2"/>
  <c r="X35" i="2"/>
  <c r="T35" i="2"/>
  <c r="P35" i="2"/>
  <c r="L35" i="2"/>
  <c r="W35" i="2"/>
  <c r="R35" i="2"/>
  <c r="M35" i="2"/>
  <c r="AA35" i="2"/>
  <c r="V35" i="2"/>
  <c r="Q35" i="2"/>
  <c r="Z35" i="2"/>
  <c r="O35" i="2"/>
  <c r="Y35" i="2"/>
  <c r="N35" i="2"/>
  <c r="U35" i="2"/>
  <c r="S35" i="2"/>
  <c r="X40" i="2"/>
  <c r="T40" i="2"/>
  <c r="P40" i="2"/>
  <c r="L40" i="2"/>
  <c r="W40" i="2"/>
  <c r="R40" i="2"/>
  <c r="M40" i="2"/>
  <c r="AA40" i="2"/>
  <c r="V40" i="2"/>
  <c r="Q40" i="2"/>
  <c r="U40" i="2"/>
  <c r="S40" i="2"/>
  <c r="Z40" i="2"/>
  <c r="O40" i="2"/>
  <c r="Y40" i="2"/>
  <c r="N40" i="2"/>
  <c r="X46" i="2"/>
  <c r="T46" i="2"/>
  <c r="P46" i="2"/>
  <c r="L46" i="2"/>
  <c r="W46" i="2"/>
  <c r="R46" i="2"/>
  <c r="M46" i="2"/>
  <c r="AA46" i="2"/>
  <c r="V46" i="2"/>
  <c r="Q46" i="2"/>
  <c r="U46" i="2"/>
  <c r="S46" i="2"/>
  <c r="Z46" i="2"/>
  <c r="O46" i="2"/>
  <c r="Y46" i="2"/>
  <c r="N46" i="2"/>
  <c r="X45" i="2"/>
  <c r="T45" i="2"/>
  <c r="P45" i="2"/>
  <c r="L45" i="2"/>
  <c r="W45" i="2"/>
  <c r="R45" i="2"/>
  <c r="M45" i="2"/>
  <c r="AA45" i="2"/>
  <c r="V45" i="2"/>
  <c r="Q45" i="2"/>
  <c r="Z45" i="2"/>
  <c r="O45" i="2"/>
  <c r="Y45" i="2"/>
  <c r="N45" i="2"/>
  <c r="U45" i="2"/>
  <c r="S45" i="2"/>
  <c r="X31" i="2"/>
  <c r="T31" i="2"/>
  <c r="P31" i="2"/>
  <c r="L31" i="2"/>
  <c r="W31" i="2"/>
  <c r="R31" i="2"/>
  <c r="M31" i="2"/>
  <c r="AA31" i="2"/>
  <c r="V31" i="2"/>
  <c r="Q31" i="2"/>
  <c r="Z31" i="2"/>
  <c r="O31" i="2"/>
  <c r="Y31" i="2"/>
  <c r="N31" i="2"/>
  <c r="U31" i="2"/>
  <c r="S31" i="2"/>
  <c r="X36" i="2"/>
  <c r="T36" i="2"/>
  <c r="P36" i="2"/>
  <c r="L36" i="2"/>
  <c r="W36" i="2"/>
  <c r="R36" i="2"/>
  <c r="M36" i="2"/>
  <c r="AA36" i="2"/>
  <c r="V36" i="2"/>
  <c r="Q36" i="2"/>
  <c r="U36" i="2"/>
  <c r="S36" i="2"/>
  <c r="Z36" i="2"/>
  <c r="O36" i="2"/>
  <c r="Y36" i="2"/>
  <c r="N36" i="2"/>
  <c r="X42" i="2"/>
  <c r="T42" i="2"/>
  <c r="P42" i="2"/>
  <c r="L42" i="2"/>
  <c r="W42" i="2"/>
  <c r="R42" i="2"/>
  <c r="M42" i="2"/>
  <c r="AA42" i="2"/>
  <c r="V42" i="2"/>
  <c r="Q42" i="2"/>
  <c r="U42" i="2"/>
  <c r="S42" i="2"/>
  <c r="Z42" i="2"/>
  <c r="O42" i="2"/>
  <c r="Y42" i="2"/>
  <c r="N42" i="2"/>
  <c r="X47" i="2"/>
  <c r="T47" i="2"/>
  <c r="P47" i="2"/>
  <c r="L47" i="2"/>
  <c r="W47" i="2"/>
  <c r="R47" i="2"/>
  <c r="M47" i="2"/>
  <c r="AA47" i="2"/>
  <c r="V47" i="2"/>
  <c r="Q47" i="2"/>
  <c r="Z47" i="2"/>
  <c r="O47" i="2"/>
  <c r="Y47" i="2"/>
  <c r="N47" i="2"/>
  <c r="U47" i="2"/>
  <c r="S47" i="2"/>
  <c r="X33" i="2"/>
  <c r="T33" i="2"/>
  <c r="P33" i="2"/>
  <c r="L33" i="2"/>
  <c r="W33" i="2"/>
  <c r="R33" i="2"/>
  <c r="M33" i="2"/>
  <c r="AA33" i="2"/>
  <c r="V33" i="2"/>
  <c r="Q33" i="2"/>
  <c r="Z33" i="2"/>
  <c r="O33" i="2"/>
  <c r="Y33" i="2"/>
  <c r="N33" i="2"/>
  <c r="U33" i="2"/>
  <c r="S33" i="2"/>
  <c r="X49" i="2"/>
  <c r="T49" i="2"/>
  <c r="P49" i="2"/>
  <c r="L49" i="2"/>
  <c r="W49" i="2"/>
  <c r="R49" i="2"/>
  <c r="M49" i="2"/>
  <c r="AA49" i="2"/>
  <c r="V49" i="2"/>
  <c r="Q49" i="2"/>
  <c r="Z49" i="2"/>
  <c r="U49" i="2"/>
  <c r="O49" i="2"/>
  <c r="S49" i="2"/>
  <c r="N49" i="2"/>
  <c r="Y49" i="2"/>
  <c r="B31" i="1"/>
  <c r="C27" i="5"/>
  <c r="Y125" i="2" l="1"/>
  <c r="BA125" i="2"/>
  <c r="U125" i="2"/>
  <c r="AW125" i="2"/>
  <c r="BC125" i="2"/>
  <c r="AA125" i="2"/>
  <c r="L125" i="2"/>
  <c r="AN125" i="2"/>
  <c r="S109" i="2"/>
  <c r="AU109" i="2"/>
  <c r="O109" i="2"/>
  <c r="AQ109" i="2"/>
  <c r="BC109" i="2"/>
  <c r="AA109" i="2"/>
  <c r="L109" i="2"/>
  <c r="AN109" i="2"/>
  <c r="S123" i="2"/>
  <c r="AU123" i="2"/>
  <c r="O123" i="2"/>
  <c r="AQ123" i="2"/>
  <c r="AA123" i="2"/>
  <c r="BC123" i="2"/>
  <c r="L123" i="2"/>
  <c r="AN123" i="2"/>
  <c r="N118" i="2"/>
  <c r="AP118" i="2"/>
  <c r="S118" i="2"/>
  <c r="AU118" i="2"/>
  <c r="AA118" i="2"/>
  <c r="BC118" i="2"/>
  <c r="L118" i="2"/>
  <c r="AN118" i="2"/>
  <c r="N112" i="2"/>
  <c r="AP112" i="2"/>
  <c r="S112" i="2"/>
  <c r="AU112" i="2"/>
  <c r="AA112" i="2"/>
  <c r="BC112" i="2"/>
  <c r="L112" i="2"/>
  <c r="AN112" i="2"/>
  <c r="S107" i="2"/>
  <c r="AU107" i="2"/>
  <c r="O107" i="2"/>
  <c r="AQ107" i="2"/>
  <c r="AA107" i="2"/>
  <c r="BC107" i="2"/>
  <c r="L107" i="2"/>
  <c r="AN107" i="2"/>
  <c r="S121" i="2"/>
  <c r="AU121" i="2"/>
  <c r="O121" i="2"/>
  <c r="AQ121" i="2"/>
  <c r="BC121" i="2"/>
  <c r="AA121" i="2"/>
  <c r="L121" i="2"/>
  <c r="AN121" i="2"/>
  <c r="N122" i="2"/>
  <c r="AP122" i="2"/>
  <c r="S122" i="2"/>
  <c r="AU122" i="2"/>
  <c r="AA122" i="2"/>
  <c r="BC122" i="2"/>
  <c r="L122" i="2"/>
  <c r="AN122" i="2"/>
  <c r="N116" i="2"/>
  <c r="AP116" i="2"/>
  <c r="S116" i="2"/>
  <c r="AU116" i="2"/>
  <c r="AA116" i="2"/>
  <c r="BC116" i="2"/>
  <c r="L116" i="2"/>
  <c r="AN116" i="2"/>
  <c r="S111" i="2"/>
  <c r="AU111" i="2"/>
  <c r="O111" i="2"/>
  <c r="AQ111" i="2"/>
  <c r="AA111" i="2"/>
  <c r="BC111" i="2"/>
  <c r="L111" i="2"/>
  <c r="AN111" i="2"/>
  <c r="P106" i="2"/>
  <c r="AR106" i="2"/>
  <c r="L106" i="2"/>
  <c r="AN106" i="2"/>
  <c r="N106" i="2"/>
  <c r="AP106" i="2"/>
  <c r="O106" i="2"/>
  <c r="AQ106" i="2"/>
  <c r="S117" i="2"/>
  <c r="AU117" i="2"/>
  <c r="O117" i="2"/>
  <c r="AQ117" i="2"/>
  <c r="BC117" i="2"/>
  <c r="AA117" i="2"/>
  <c r="L117" i="2"/>
  <c r="AN117" i="2"/>
  <c r="N126" i="2"/>
  <c r="AP126" i="2"/>
  <c r="U126" i="2"/>
  <c r="AW126" i="2"/>
  <c r="AA126" i="2"/>
  <c r="BC126" i="2"/>
  <c r="L126" i="2"/>
  <c r="AN126" i="2"/>
  <c r="N120" i="2"/>
  <c r="AP120" i="2"/>
  <c r="S120" i="2"/>
  <c r="AU120" i="2"/>
  <c r="AA120" i="2"/>
  <c r="BC120" i="2"/>
  <c r="L120" i="2"/>
  <c r="AN120" i="2"/>
  <c r="S115" i="2"/>
  <c r="AU115" i="2"/>
  <c r="O115" i="2"/>
  <c r="AQ115" i="2"/>
  <c r="AA115" i="2"/>
  <c r="BC115" i="2"/>
  <c r="L115" i="2"/>
  <c r="AN115" i="2"/>
  <c r="N110" i="2"/>
  <c r="AP110" i="2"/>
  <c r="S110" i="2"/>
  <c r="AU110" i="2"/>
  <c r="AA110" i="2"/>
  <c r="BC110" i="2"/>
  <c r="L110" i="2"/>
  <c r="AN110" i="2"/>
  <c r="S113" i="2"/>
  <c r="AU113" i="2"/>
  <c r="O113" i="2"/>
  <c r="AQ113" i="2"/>
  <c r="BC113" i="2"/>
  <c r="AA113" i="2"/>
  <c r="L113" i="2"/>
  <c r="AN113" i="2"/>
  <c r="S124" i="2"/>
  <c r="AU124" i="2"/>
  <c r="U124" i="2"/>
  <c r="AW124" i="2"/>
  <c r="AA124" i="2"/>
  <c r="BC124" i="2"/>
  <c r="L124" i="2"/>
  <c r="AN124" i="2"/>
  <c r="S119" i="2"/>
  <c r="AU119" i="2"/>
  <c r="O119" i="2"/>
  <c r="AQ119" i="2"/>
  <c r="AA119" i="2"/>
  <c r="BC119" i="2"/>
  <c r="L119" i="2"/>
  <c r="AN119" i="2"/>
  <c r="N114" i="2"/>
  <c r="AP114" i="2"/>
  <c r="S114" i="2"/>
  <c r="AU114" i="2"/>
  <c r="AA114" i="2"/>
  <c r="BC114" i="2"/>
  <c r="L114" i="2"/>
  <c r="AN114" i="2"/>
  <c r="N108" i="2"/>
  <c r="AP108" i="2"/>
  <c r="S108" i="2"/>
  <c r="AU108" i="2"/>
  <c r="AA108" i="2"/>
  <c r="BC108" i="2"/>
  <c r="L108" i="2"/>
  <c r="AN108" i="2"/>
  <c r="P103" i="2"/>
  <c r="AR103" i="2"/>
  <c r="L103" i="2"/>
  <c r="AN103" i="2"/>
  <c r="N103" i="2"/>
  <c r="AP103" i="2"/>
  <c r="O103" i="2"/>
  <c r="AQ103" i="2"/>
  <c r="N125" i="2"/>
  <c r="AP125" i="2"/>
  <c r="Z125" i="2"/>
  <c r="BB125" i="2"/>
  <c r="M125" i="2"/>
  <c r="AO125" i="2"/>
  <c r="P125" i="2"/>
  <c r="AR125" i="2"/>
  <c r="U109" i="2"/>
  <c r="AW109" i="2"/>
  <c r="Z109" i="2"/>
  <c r="BB109" i="2"/>
  <c r="M109" i="2"/>
  <c r="AO109" i="2"/>
  <c r="P109" i="2"/>
  <c r="AR109" i="2"/>
  <c r="U123" i="2"/>
  <c r="AW123" i="2"/>
  <c r="Z123" i="2"/>
  <c r="BB123" i="2"/>
  <c r="M123" i="2"/>
  <c r="AO123" i="2"/>
  <c r="P123" i="2"/>
  <c r="AR123" i="2"/>
  <c r="Y118" i="2"/>
  <c r="BA118" i="2"/>
  <c r="U118" i="2"/>
  <c r="AW118" i="2"/>
  <c r="M118" i="2"/>
  <c r="AO118" i="2"/>
  <c r="P118" i="2"/>
  <c r="AR118" i="2"/>
  <c r="Y112" i="2"/>
  <c r="BA112" i="2"/>
  <c r="U112" i="2"/>
  <c r="AW112" i="2"/>
  <c r="M112" i="2"/>
  <c r="AO112" i="2"/>
  <c r="P112" i="2"/>
  <c r="AR112" i="2"/>
  <c r="U107" i="2"/>
  <c r="AW107" i="2"/>
  <c r="Z107" i="2"/>
  <c r="BB107" i="2"/>
  <c r="M107" i="2"/>
  <c r="AO107" i="2"/>
  <c r="P107" i="2"/>
  <c r="AR107" i="2"/>
  <c r="U121" i="2"/>
  <c r="AW121" i="2"/>
  <c r="Z121" i="2"/>
  <c r="BB121" i="2"/>
  <c r="M121" i="2"/>
  <c r="AO121" i="2"/>
  <c r="P121" i="2"/>
  <c r="AR121" i="2"/>
  <c r="Y122" i="2"/>
  <c r="BA122" i="2"/>
  <c r="U122" i="2"/>
  <c r="AW122" i="2"/>
  <c r="M122" i="2"/>
  <c r="AO122" i="2"/>
  <c r="P122" i="2"/>
  <c r="AR122" i="2"/>
  <c r="Y116" i="2"/>
  <c r="BA116" i="2"/>
  <c r="U116" i="2"/>
  <c r="AW116" i="2"/>
  <c r="M116" i="2"/>
  <c r="AO116" i="2"/>
  <c r="P116" i="2"/>
  <c r="AR116" i="2"/>
  <c r="U111" i="2"/>
  <c r="AW111" i="2"/>
  <c r="Z111" i="2"/>
  <c r="BB111" i="2"/>
  <c r="M111" i="2"/>
  <c r="AO111" i="2"/>
  <c r="P111" i="2"/>
  <c r="AR111" i="2"/>
  <c r="Y106" i="2"/>
  <c r="BA106" i="2"/>
  <c r="T106" i="2"/>
  <c r="AV106" i="2"/>
  <c r="R106" i="2"/>
  <c r="AT106" i="2"/>
  <c r="S106" i="2"/>
  <c r="AU106" i="2"/>
  <c r="U117" i="2"/>
  <c r="AW117" i="2"/>
  <c r="Z117" i="2"/>
  <c r="BB117" i="2"/>
  <c r="M117" i="2"/>
  <c r="AO117" i="2"/>
  <c r="P117" i="2"/>
  <c r="AR117" i="2"/>
  <c r="S126" i="2"/>
  <c r="AU126" i="2"/>
  <c r="Z126" i="2"/>
  <c r="BB126" i="2"/>
  <c r="M126" i="2"/>
  <c r="AO126" i="2"/>
  <c r="P126" i="2"/>
  <c r="AR126" i="2"/>
  <c r="Y120" i="2"/>
  <c r="BA120" i="2"/>
  <c r="U120" i="2"/>
  <c r="AW120" i="2"/>
  <c r="M120" i="2"/>
  <c r="AO120" i="2"/>
  <c r="P120" i="2"/>
  <c r="AR120" i="2"/>
  <c r="U115" i="2"/>
  <c r="AW115" i="2"/>
  <c r="Z115" i="2"/>
  <c r="BB115" i="2"/>
  <c r="M115" i="2"/>
  <c r="AO115" i="2"/>
  <c r="P115" i="2"/>
  <c r="AR115" i="2"/>
  <c r="Y110" i="2"/>
  <c r="BA110" i="2"/>
  <c r="U110" i="2"/>
  <c r="AW110" i="2"/>
  <c r="M110" i="2"/>
  <c r="AO110" i="2"/>
  <c r="P110" i="2"/>
  <c r="AR110" i="2"/>
  <c r="U113" i="2"/>
  <c r="AW113" i="2"/>
  <c r="Z113" i="2"/>
  <c r="BB113" i="2"/>
  <c r="M113" i="2"/>
  <c r="AO113" i="2"/>
  <c r="P113" i="2"/>
  <c r="AR113" i="2"/>
  <c r="Y124" i="2"/>
  <c r="BA124" i="2"/>
  <c r="Z124" i="2"/>
  <c r="BB124" i="2"/>
  <c r="M124" i="2"/>
  <c r="AO124" i="2"/>
  <c r="P124" i="2"/>
  <c r="AR124" i="2"/>
  <c r="U119" i="2"/>
  <c r="AW119" i="2"/>
  <c r="Z119" i="2"/>
  <c r="BB119" i="2"/>
  <c r="M119" i="2"/>
  <c r="AO119" i="2"/>
  <c r="P119" i="2"/>
  <c r="AR119" i="2"/>
  <c r="Y114" i="2"/>
  <c r="BA114" i="2"/>
  <c r="U114" i="2"/>
  <c r="AW114" i="2"/>
  <c r="M114" i="2"/>
  <c r="AO114" i="2"/>
  <c r="P114" i="2"/>
  <c r="AR114" i="2"/>
  <c r="Y108" i="2"/>
  <c r="BA108" i="2"/>
  <c r="U108" i="2"/>
  <c r="AW108" i="2"/>
  <c r="M108" i="2"/>
  <c r="AO108" i="2"/>
  <c r="P108" i="2"/>
  <c r="AR108" i="2"/>
  <c r="X103" i="2"/>
  <c r="AZ103" i="2"/>
  <c r="T103" i="2"/>
  <c r="AV103" i="2"/>
  <c r="R103" i="2"/>
  <c r="AT103" i="2"/>
  <c r="S103" i="2"/>
  <c r="AU103" i="2"/>
  <c r="S125" i="2"/>
  <c r="AU125" i="2"/>
  <c r="Q125" i="2"/>
  <c r="AS125" i="2"/>
  <c r="R125" i="2"/>
  <c r="AT125" i="2"/>
  <c r="T125" i="2"/>
  <c r="AV125" i="2"/>
  <c r="N109" i="2"/>
  <c r="AP109" i="2"/>
  <c r="Q109" i="2"/>
  <c r="AS109" i="2"/>
  <c r="R109" i="2"/>
  <c r="AT109" i="2"/>
  <c r="T109" i="2"/>
  <c r="AV109" i="2"/>
  <c r="N123" i="2"/>
  <c r="AP123" i="2"/>
  <c r="Q123" i="2"/>
  <c r="AS123" i="2"/>
  <c r="R123" i="2"/>
  <c r="AT123" i="2"/>
  <c r="T123" i="2"/>
  <c r="AV123" i="2"/>
  <c r="O118" i="2"/>
  <c r="AQ118" i="2"/>
  <c r="Q118" i="2"/>
  <c r="AS118" i="2"/>
  <c r="R118" i="2"/>
  <c r="AT118" i="2"/>
  <c r="T118" i="2"/>
  <c r="AV118" i="2"/>
  <c r="O112" i="2"/>
  <c r="AQ112" i="2"/>
  <c r="Q112" i="2"/>
  <c r="AS112" i="2"/>
  <c r="R112" i="2"/>
  <c r="AT112" i="2"/>
  <c r="T112" i="2"/>
  <c r="AV112" i="2"/>
  <c r="N107" i="2"/>
  <c r="AP107" i="2"/>
  <c r="Q107" i="2"/>
  <c r="AS107" i="2"/>
  <c r="R107" i="2"/>
  <c r="AT107" i="2"/>
  <c r="T107" i="2"/>
  <c r="AV107" i="2"/>
  <c r="N121" i="2"/>
  <c r="AP121" i="2"/>
  <c r="Q121" i="2"/>
  <c r="AS121" i="2"/>
  <c r="R121" i="2"/>
  <c r="AT121" i="2"/>
  <c r="T121" i="2"/>
  <c r="AV121" i="2"/>
  <c r="O122" i="2"/>
  <c r="AQ122" i="2"/>
  <c r="Q122" i="2"/>
  <c r="AS122" i="2"/>
  <c r="R122" i="2"/>
  <c r="AT122" i="2"/>
  <c r="T122" i="2"/>
  <c r="AV122" i="2"/>
  <c r="O116" i="2"/>
  <c r="AQ116" i="2"/>
  <c r="Q116" i="2"/>
  <c r="AS116" i="2"/>
  <c r="R116" i="2"/>
  <c r="AT116" i="2"/>
  <c r="T116" i="2"/>
  <c r="AV116" i="2"/>
  <c r="N111" i="2"/>
  <c r="AP111" i="2"/>
  <c r="Q111" i="2"/>
  <c r="AS111" i="2"/>
  <c r="R111" i="2"/>
  <c r="AT111" i="2"/>
  <c r="T111" i="2"/>
  <c r="AV111" i="2"/>
  <c r="Q106" i="2"/>
  <c r="AS106" i="2"/>
  <c r="M106" i="2"/>
  <c r="AO106" i="2"/>
  <c r="V106" i="2"/>
  <c r="AX106" i="2"/>
  <c r="W106" i="2"/>
  <c r="AY106" i="2"/>
  <c r="N117" i="2"/>
  <c r="AP117" i="2"/>
  <c r="Q117" i="2"/>
  <c r="AS117" i="2"/>
  <c r="R117" i="2"/>
  <c r="AT117" i="2"/>
  <c r="T117" i="2"/>
  <c r="AV117" i="2"/>
  <c r="Y126" i="2"/>
  <c r="BA126" i="2"/>
  <c r="Q126" i="2"/>
  <c r="AS126" i="2"/>
  <c r="R126" i="2"/>
  <c r="AT126" i="2"/>
  <c r="T126" i="2"/>
  <c r="AV126" i="2"/>
  <c r="O120" i="2"/>
  <c r="AQ120" i="2"/>
  <c r="Q120" i="2"/>
  <c r="AS120" i="2"/>
  <c r="R120" i="2"/>
  <c r="AT120" i="2"/>
  <c r="T120" i="2"/>
  <c r="AV120" i="2"/>
  <c r="N115" i="2"/>
  <c r="AP115" i="2"/>
  <c r="Q115" i="2"/>
  <c r="AS115" i="2"/>
  <c r="R115" i="2"/>
  <c r="AT115" i="2"/>
  <c r="T115" i="2"/>
  <c r="AV115" i="2"/>
  <c r="O110" i="2"/>
  <c r="AQ110" i="2"/>
  <c r="Q110" i="2"/>
  <c r="AS110" i="2"/>
  <c r="R110" i="2"/>
  <c r="AT110" i="2"/>
  <c r="T110" i="2"/>
  <c r="AV110" i="2"/>
  <c r="N113" i="2"/>
  <c r="AP113" i="2"/>
  <c r="Q113" i="2"/>
  <c r="AS113" i="2"/>
  <c r="R113" i="2"/>
  <c r="AT113" i="2"/>
  <c r="T113" i="2"/>
  <c r="AV113" i="2"/>
  <c r="N124" i="2"/>
  <c r="AP124" i="2"/>
  <c r="Q124" i="2"/>
  <c r="AS124" i="2"/>
  <c r="R124" i="2"/>
  <c r="AT124" i="2"/>
  <c r="T124" i="2"/>
  <c r="AV124" i="2"/>
  <c r="N119" i="2"/>
  <c r="AP119" i="2"/>
  <c r="Q119" i="2"/>
  <c r="AS119" i="2"/>
  <c r="R119" i="2"/>
  <c r="AT119" i="2"/>
  <c r="T119" i="2"/>
  <c r="AV119" i="2"/>
  <c r="O114" i="2"/>
  <c r="AQ114" i="2"/>
  <c r="Q114" i="2"/>
  <c r="AS114" i="2"/>
  <c r="R114" i="2"/>
  <c r="AT114" i="2"/>
  <c r="T114" i="2"/>
  <c r="AV114" i="2"/>
  <c r="O108" i="2"/>
  <c r="AQ108" i="2"/>
  <c r="Q108" i="2"/>
  <c r="AS108" i="2"/>
  <c r="R108" i="2"/>
  <c r="AT108" i="2"/>
  <c r="T108" i="2"/>
  <c r="AV108" i="2"/>
  <c r="Q103" i="2"/>
  <c r="AS103" i="2"/>
  <c r="M103" i="2"/>
  <c r="AO103" i="2"/>
  <c r="V103" i="2"/>
  <c r="AX103" i="2"/>
  <c r="W103" i="2"/>
  <c r="AY103" i="2"/>
  <c r="O125" i="2"/>
  <c r="AQ125" i="2"/>
  <c r="V125" i="2"/>
  <c r="AX125" i="2"/>
  <c r="W125" i="2"/>
  <c r="AY125" i="2"/>
  <c r="X125" i="2"/>
  <c r="AZ125" i="2"/>
  <c r="Y109" i="2"/>
  <c r="BA109" i="2"/>
  <c r="V109" i="2"/>
  <c r="AX109" i="2"/>
  <c r="W109" i="2"/>
  <c r="AY109" i="2"/>
  <c r="X109" i="2"/>
  <c r="AZ109" i="2"/>
  <c r="Y123" i="2"/>
  <c r="BA123" i="2"/>
  <c r="V123" i="2"/>
  <c r="AX123" i="2"/>
  <c r="W123" i="2"/>
  <c r="AY123" i="2"/>
  <c r="X123" i="2"/>
  <c r="AZ123" i="2"/>
  <c r="Z118" i="2"/>
  <c r="BB118" i="2"/>
  <c r="V118" i="2"/>
  <c r="AX118" i="2"/>
  <c r="W118" i="2"/>
  <c r="AY118" i="2"/>
  <c r="X118" i="2"/>
  <c r="AZ118" i="2"/>
  <c r="Z112" i="2"/>
  <c r="BB112" i="2"/>
  <c r="V112" i="2"/>
  <c r="AX112" i="2"/>
  <c r="W112" i="2"/>
  <c r="AY112" i="2"/>
  <c r="X112" i="2"/>
  <c r="AZ112" i="2"/>
  <c r="Y107" i="2"/>
  <c r="BA107" i="2"/>
  <c r="V107" i="2"/>
  <c r="AX107" i="2"/>
  <c r="W107" i="2"/>
  <c r="AY107" i="2"/>
  <c r="X107" i="2"/>
  <c r="AZ107" i="2"/>
  <c r="Y121" i="2"/>
  <c r="BA121" i="2"/>
  <c r="V121" i="2"/>
  <c r="AX121" i="2"/>
  <c r="W121" i="2"/>
  <c r="AY121" i="2"/>
  <c r="X121" i="2"/>
  <c r="AZ121" i="2"/>
  <c r="Z122" i="2"/>
  <c r="BB122" i="2"/>
  <c r="V122" i="2"/>
  <c r="AX122" i="2"/>
  <c r="W122" i="2"/>
  <c r="AY122" i="2"/>
  <c r="X122" i="2"/>
  <c r="AZ122" i="2"/>
  <c r="Z116" i="2"/>
  <c r="BB116" i="2"/>
  <c r="V116" i="2"/>
  <c r="AX116" i="2"/>
  <c r="W116" i="2"/>
  <c r="AY116" i="2"/>
  <c r="X116" i="2"/>
  <c r="AZ116" i="2"/>
  <c r="Y111" i="2"/>
  <c r="BA111" i="2"/>
  <c r="V111" i="2"/>
  <c r="AX111" i="2"/>
  <c r="W111" i="2"/>
  <c r="AY111" i="2"/>
  <c r="X111" i="2"/>
  <c r="AZ111" i="2"/>
  <c r="Z106" i="2"/>
  <c r="BB106" i="2"/>
  <c r="U106" i="2"/>
  <c r="AW106" i="2"/>
  <c r="AA106" i="2"/>
  <c r="BC106" i="2"/>
  <c r="X106" i="2"/>
  <c r="AZ106" i="2"/>
  <c r="Y117" i="2"/>
  <c r="BA117" i="2"/>
  <c r="V117" i="2"/>
  <c r="AX117" i="2"/>
  <c r="W117" i="2"/>
  <c r="AY117" i="2"/>
  <c r="X117" i="2"/>
  <c r="AZ117" i="2"/>
  <c r="O126" i="2"/>
  <c r="AQ126" i="2"/>
  <c r="V126" i="2"/>
  <c r="AX126" i="2"/>
  <c r="W126" i="2"/>
  <c r="AY126" i="2"/>
  <c r="X126" i="2"/>
  <c r="AZ126" i="2"/>
  <c r="Z120" i="2"/>
  <c r="BB120" i="2"/>
  <c r="V120" i="2"/>
  <c r="AX120" i="2"/>
  <c r="W120" i="2"/>
  <c r="AY120" i="2"/>
  <c r="X120" i="2"/>
  <c r="AZ120" i="2"/>
  <c r="Y115" i="2"/>
  <c r="BA115" i="2"/>
  <c r="V115" i="2"/>
  <c r="AX115" i="2"/>
  <c r="W115" i="2"/>
  <c r="AY115" i="2"/>
  <c r="X115" i="2"/>
  <c r="AZ115" i="2"/>
  <c r="Z110" i="2"/>
  <c r="BB110" i="2"/>
  <c r="V110" i="2"/>
  <c r="AX110" i="2"/>
  <c r="W110" i="2"/>
  <c r="AY110" i="2"/>
  <c r="X110" i="2"/>
  <c r="AZ110" i="2"/>
  <c r="Y113" i="2"/>
  <c r="BA113" i="2"/>
  <c r="V113" i="2"/>
  <c r="AX113" i="2"/>
  <c r="W113" i="2"/>
  <c r="AY113" i="2"/>
  <c r="X113" i="2"/>
  <c r="AZ113" i="2"/>
  <c r="O124" i="2"/>
  <c r="AQ124" i="2"/>
  <c r="V124" i="2"/>
  <c r="AX124" i="2"/>
  <c r="W124" i="2"/>
  <c r="AY124" i="2"/>
  <c r="X124" i="2"/>
  <c r="AZ124" i="2"/>
  <c r="Y119" i="2"/>
  <c r="BA119" i="2"/>
  <c r="V119" i="2"/>
  <c r="AX119" i="2"/>
  <c r="W119" i="2"/>
  <c r="AY119" i="2"/>
  <c r="X119" i="2"/>
  <c r="AZ119" i="2"/>
  <c r="Z114" i="2"/>
  <c r="BB114" i="2"/>
  <c r="V114" i="2"/>
  <c r="AX114" i="2"/>
  <c r="W114" i="2"/>
  <c r="AY114" i="2"/>
  <c r="X114" i="2"/>
  <c r="AZ114" i="2"/>
  <c r="Z108" i="2"/>
  <c r="BB108" i="2"/>
  <c r="V108" i="2"/>
  <c r="AX108" i="2"/>
  <c r="W108" i="2"/>
  <c r="AY108" i="2"/>
  <c r="X108" i="2"/>
  <c r="AZ108" i="2"/>
  <c r="Y103" i="2"/>
  <c r="BA103" i="2"/>
  <c r="U103" i="2"/>
  <c r="AW103" i="2"/>
  <c r="Z103" i="2"/>
  <c r="BB103" i="2"/>
  <c r="AA103" i="2"/>
  <c r="BC103" i="2"/>
  <c r="C19" i="2"/>
  <c r="D19" i="2"/>
  <c r="E19" i="2"/>
  <c r="F19" i="2"/>
  <c r="G19" i="2"/>
  <c r="H19" i="2"/>
  <c r="I19" i="2"/>
  <c r="J19" i="2"/>
  <c r="K19" i="2"/>
  <c r="C20" i="2"/>
  <c r="D20" i="2"/>
  <c r="E20" i="2"/>
  <c r="F20" i="2"/>
  <c r="G20" i="2"/>
  <c r="H20" i="2"/>
  <c r="I20" i="2"/>
  <c r="J20" i="2"/>
  <c r="K20" i="2"/>
  <c r="K50" i="2"/>
  <c r="J50" i="2"/>
  <c r="I50" i="2"/>
  <c r="H50" i="2"/>
  <c r="G50" i="2"/>
  <c r="F50" i="2"/>
  <c r="E50" i="2"/>
  <c r="D50" i="2"/>
  <c r="K49" i="2"/>
  <c r="J49" i="2"/>
  <c r="I49" i="2"/>
  <c r="H49" i="2"/>
  <c r="G49" i="2"/>
  <c r="F49" i="2"/>
  <c r="E49" i="2"/>
  <c r="D49" i="2"/>
  <c r="K48" i="2"/>
  <c r="J48" i="2"/>
  <c r="I48" i="2"/>
  <c r="H48" i="2"/>
  <c r="G48" i="2"/>
  <c r="F48" i="2"/>
  <c r="E48" i="2"/>
  <c r="D48" i="2"/>
  <c r="K47" i="2"/>
  <c r="J47" i="2"/>
  <c r="I47" i="2"/>
  <c r="H47" i="2"/>
  <c r="G47" i="2"/>
  <c r="F47" i="2"/>
  <c r="E47" i="2"/>
  <c r="D47" i="2"/>
  <c r="K46" i="2"/>
  <c r="J46" i="2"/>
  <c r="I46" i="2"/>
  <c r="H46" i="2"/>
  <c r="G46" i="2"/>
  <c r="F46" i="2"/>
  <c r="E46" i="2"/>
  <c r="D46" i="2"/>
  <c r="K45" i="2"/>
  <c r="J45" i="2"/>
  <c r="I45" i="2"/>
  <c r="H45" i="2"/>
  <c r="G45" i="2"/>
  <c r="F45" i="2"/>
  <c r="E45" i="2"/>
  <c r="D45" i="2"/>
  <c r="K44" i="2"/>
  <c r="J44" i="2"/>
  <c r="I44" i="2"/>
  <c r="H44" i="2"/>
  <c r="G44" i="2"/>
  <c r="F44" i="2"/>
  <c r="E44" i="2"/>
  <c r="D44" i="2"/>
  <c r="K43" i="2"/>
  <c r="J43" i="2"/>
  <c r="I43" i="2"/>
  <c r="H43" i="2"/>
  <c r="G43" i="2"/>
  <c r="F43" i="2"/>
  <c r="E43" i="2"/>
  <c r="D43" i="2"/>
  <c r="K42" i="2"/>
  <c r="J42" i="2"/>
  <c r="I42" i="2"/>
  <c r="H42" i="2"/>
  <c r="G42" i="2"/>
  <c r="F42" i="2"/>
  <c r="E42" i="2"/>
  <c r="D42" i="2"/>
  <c r="K41" i="2"/>
  <c r="J41" i="2"/>
  <c r="I41" i="2"/>
  <c r="H41" i="2"/>
  <c r="G41" i="2"/>
  <c r="F41" i="2"/>
  <c r="E41" i="2"/>
  <c r="D41" i="2"/>
  <c r="K40" i="2"/>
  <c r="J40" i="2"/>
  <c r="I40" i="2"/>
  <c r="H40" i="2"/>
  <c r="G40" i="2"/>
  <c r="F40" i="2"/>
  <c r="E40" i="2"/>
  <c r="D40" i="2"/>
  <c r="K39" i="2"/>
  <c r="J39" i="2"/>
  <c r="I39" i="2"/>
  <c r="H39" i="2"/>
  <c r="G39" i="2"/>
  <c r="F39" i="2"/>
  <c r="E39" i="2"/>
  <c r="D39" i="2"/>
  <c r="K38" i="2"/>
  <c r="J38" i="2"/>
  <c r="I38" i="2"/>
  <c r="H38" i="2"/>
  <c r="G38" i="2"/>
  <c r="F38" i="2"/>
  <c r="E38" i="2"/>
  <c r="D38" i="2"/>
  <c r="K37" i="2"/>
  <c r="J37" i="2"/>
  <c r="I37" i="2"/>
  <c r="H37" i="2"/>
  <c r="G37" i="2"/>
  <c r="F37" i="2"/>
  <c r="E37" i="2"/>
  <c r="D37" i="2"/>
  <c r="K36" i="2"/>
  <c r="J36" i="2"/>
  <c r="I36" i="2"/>
  <c r="H36" i="2"/>
  <c r="G36" i="2"/>
  <c r="F36" i="2"/>
  <c r="E36" i="2"/>
  <c r="D36" i="2"/>
  <c r="K35" i="2"/>
  <c r="J35" i="2"/>
  <c r="I35" i="2"/>
  <c r="H35" i="2"/>
  <c r="G35" i="2"/>
  <c r="F35" i="2"/>
  <c r="E35" i="2"/>
  <c r="D35" i="2"/>
  <c r="K34" i="2"/>
  <c r="J34" i="2"/>
  <c r="I34" i="2"/>
  <c r="H34" i="2"/>
  <c r="G34" i="2"/>
  <c r="F34" i="2"/>
  <c r="E34" i="2"/>
  <c r="D34" i="2"/>
  <c r="K33" i="2"/>
  <c r="J33" i="2"/>
  <c r="I33" i="2"/>
  <c r="H33" i="2"/>
  <c r="G33" i="2"/>
  <c r="F33" i="2"/>
  <c r="E33" i="2"/>
  <c r="D33" i="2"/>
  <c r="K32" i="2"/>
  <c r="J32" i="2"/>
  <c r="I32" i="2"/>
  <c r="H32" i="2"/>
  <c r="G32" i="2"/>
  <c r="F32" i="2"/>
  <c r="E32" i="2"/>
  <c r="D32" i="2"/>
  <c r="K31" i="2"/>
  <c r="J31" i="2"/>
  <c r="I31" i="2"/>
  <c r="H31" i="2"/>
  <c r="G31" i="2"/>
  <c r="F31" i="2"/>
  <c r="E31" i="2"/>
  <c r="D31" i="2"/>
  <c r="K30" i="2"/>
  <c r="J30" i="2"/>
  <c r="I30" i="2"/>
  <c r="H30" i="2"/>
  <c r="G30" i="2"/>
  <c r="F30" i="2"/>
  <c r="E30" i="2"/>
  <c r="D30" i="2"/>
  <c r="K27" i="2"/>
  <c r="J27" i="2"/>
  <c r="I27" i="2"/>
  <c r="H27" i="2"/>
  <c r="G27" i="2"/>
  <c r="F27" i="2"/>
  <c r="E27" i="2"/>
  <c r="D27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7" i="2"/>
  <c r="AF29" i="2"/>
  <c r="B29" i="2" s="1"/>
  <c r="I29" i="2" s="1"/>
  <c r="AF28" i="2"/>
  <c r="B28" i="2" s="1"/>
  <c r="D28" i="2" s="1"/>
  <c r="AE31" i="2"/>
  <c r="AE29" i="2"/>
  <c r="F28" i="2" l="1"/>
  <c r="C29" i="2"/>
  <c r="F29" i="2"/>
  <c r="D29" i="2"/>
  <c r="J29" i="2"/>
  <c r="H29" i="2"/>
  <c r="G28" i="2"/>
  <c r="G29" i="2"/>
  <c r="H28" i="2"/>
  <c r="I28" i="2"/>
  <c r="AA29" i="2"/>
  <c r="U29" i="2"/>
  <c r="W29" i="2"/>
  <c r="M29" i="2"/>
  <c r="S29" i="2"/>
  <c r="T29" i="2"/>
  <c r="O29" i="2"/>
  <c r="L29" i="2"/>
  <c r="P29" i="2"/>
  <c r="Z29" i="2"/>
  <c r="Y29" i="2"/>
  <c r="V29" i="2"/>
  <c r="Q29" i="2"/>
  <c r="R29" i="2"/>
  <c r="X29" i="2"/>
  <c r="N29" i="2"/>
  <c r="K28" i="2"/>
  <c r="K29" i="2"/>
  <c r="J28" i="2"/>
  <c r="AA28" i="2"/>
  <c r="U28" i="2"/>
  <c r="W28" i="2"/>
  <c r="M28" i="2"/>
  <c r="S28" i="2"/>
  <c r="T28" i="2"/>
  <c r="O28" i="2"/>
  <c r="L28" i="2"/>
  <c r="Z28" i="2"/>
  <c r="Y28" i="2"/>
  <c r="V28" i="2"/>
  <c r="Q28" i="2"/>
  <c r="P28" i="2"/>
  <c r="R28" i="2"/>
  <c r="X28" i="2"/>
  <c r="N28" i="2"/>
  <c r="C28" i="2"/>
  <c r="E28" i="2"/>
  <c r="E29" i="2"/>
  <c r="Z132" i="2"/>
  <c r="CC103" i="2"/>
  <c r="Y132" i="2"/>
  <c r="CB103" i="2"/>
  <c r="W66" i="3"/>
  <c r="BZ108" i="2"/>
  <c r="Z137" i="2"/>
  <c r="CC108" i="2"/>
  <c r="BZ114" i="2"/>
  <c r="W72" i="3"/>
  <c r="Z143" i="2"/>
  <c r="CC114" i="2"/>
  <c r="W77" i="3"/>
  <c r="BZ119" i="2"/>
  <c r="Y148" i="2"/>
  <c r="CB119" i="2"/>
  <c r="W82" i="3"/>
  <c r="BZ124" i="2"/>
  <c r="W71" i="3"/>
  <c r="BZ113" i="2"/>
  <c r="CB113" i="2"/>
  <c r="Y142" i="2"/>
  <c r="W68" i="3"/>
  <c r="BZ110" i="2"/>
  <c r="CC110" i="2"/>
  <c r="Z139" i="2"/>
  <c r="W73" i="3"/>
  <c r="BZ115" i="2"/>
  <c r="Y144" i="2"/>
  <c r="CB115" i="2"/>
  <c r="W78" i="3"/>
  <c r="BZ120" i="2"/>
  <c r="Z149" i="2"/>
  <c r="CC120" i="2"/>
  <c r="W84" i="3"/>
  <c r="BZ126" i="2"/>
  <c r="W75" i="3"/>
  <c r="BZ117" i="2"/>
  <c r="CB117" i="2"/>
  <c r="Y146" i="2"/>
  <c r="AA135" i="2"/>
  <c r="CD106" i="2"/>
  <c r="Z135" i="2"/>
  <c r="CC106" i="2"/>
  <c r="W69" i="3"/>
  <c r="BZ111" i="2"/>
  <c r="Y140" i="2"/>
  <c r="CB111" i="2"/>
  <c r="W74" i="3"/>
  <c r="BZ116" i="2"/>
  <c r="Z145" i="2"/>
  <c r="CC116" i="2"/>
  <c r="BZ122" i="2"/>
  <c r="W80" i="3"/>
  <c r="Z151" i="2"/>
  <c r="CC122" i="2"/>
  <c r="W79" i="3"/>
  <c r="BZ121" i="2"/>
  <c r="Y150" i="2"/>
  <c r="CB121" i="2"/>
  <c r="W65" i="3"/>
  <c r="BZ107" i="2"/>
  <c r="Y136" i="2"/>
  <c r="CB107" i="2"/>
  <c r="BZ112" i="2"/>
  <c r="W70" i="3"/>
  <c r="Z141" i="2"/>
  <c r="CC112" i="2"/>
  <c r="BZ118" i="2"/>
  <c r="W76" i="3"/>
  <c r="Z147" i="2"/>
  <c r="CC118" i="2"/>
  <c r="W81" i="3"/>
  <c r="BZ123" i="2"/>
  <c r="Y152" i="2"/>
  <c r="CB123" i="2"/>
  <c r="W67" i="3"/>
  <c r="BZ109" i="2"/>
  <c r="Y138" i="2"/>
  <c r="CB109" i="2"/>
  <c r="BZ125" i="2"/>
  <c r="W83" i="3"/>
  <c r="V132" i="2"/>
  <c r="V61" i="3" s="1"/>
  <c r="BY103" i="2"/>
  <c r="Q132" i="2"/>
  <c r="Q61" i="3" s="1"/>
  <c r="BT103" i="2"/>
  <c r="R137" i="2"/>
  <c r="R66" i="3" s="1"/>
  <c r="BU108" i="2"/>
  <c r="BU114" i="2"/>
  <c r="R143" i="2"/>
  <c r="R72" i="3" s="1"/>
  <c r="R148" i="2"/>
  <c r="R77" i="3" s="1"/>
  <c r="BU119" i="2"/>
  <c r="R153" i="2"/>
  <c r="R82" i="3" s="1"/>
  <c r="BU124" i="2"/>
  <c r="R142" i="2"/>
  <c r="R71" i="3" s="1"/>
  <c r="BU113" i="2"/>
  <c r="BU110" i="2"/>
  <c r="R139" i="2"/>
  <c r="R68" i="3" s="1"/>
  <c r="R144" i="2"/>
  <c r="R73" i="3" s="1"/>
  <c r="BU115" i="2"/>
  <c r="BU120" i="2"/>
  <c r="R149" i="2"/>
  <c r="R78" i="3" s="1"/>
  <c r="BU126" i="2"/>
  <c r="R155" i="2"/>
  <c r="R84" i="3" s="1"/>
  <c r="Y155" i="2"/>
  <c r="CB126" i="2"/>
  <c r="BU117" i="2"/>
  <c r="R146" i="2"/>
  <c r="R75" i="3" s="1"/>
  <c r="BY106" i="2"/>
  <c r="V135" i="2"/>
  <c r="V64" i="3" s="1"/>
  <c r="BT106" i="2"/>
  <c r="Q135" i="2"/>
  <c r="Q64" i="3" s="1"/>
  <c r="R140" i="2"/>
  <c r="R69" i="3" s="1"/>
  <c r="BU111" i="2"/>
  <c r="R145" i="2"/>
  <c r="R74" i="3" s="1"/>
  <c r="BU116" i="2"/>
  <c r="BU122" i="2"/>
  <c r="R151" i="2"/>
  <c r="R80" i="3" s="1"/>
  <c r="R150" i="2"/>
  <c r="R79" i="3" s="1"/>
  <c r="BU121" i="2"/>
  <c r="R136" i="2"/>
  <c r="R65" i="3" s="1"/>
  <c r="BU107" i="2"/>
  <c r="R141" i="2"/>
  <c r="R70" i="3" s="1"/>
  <c r="BU112" i="2"/>
  <c r="R147" i="2"/>
  <c r="R76" i="3" s="1"/>
  <c r="BU118" i="2"/>
  <c r="R152" i="2"/>
  <c r="R81" i="3" s="1"/>
  <c r="BU123" i="2"/>
  <c r="R138" i="2"/>
  <c r="R67" i="3" s="1"/>
  <c r="BU109" i="2"/>
  <c r="BU125" i="2"/>
  <c r="R154" i="2"/>
  <c r="R83" i="3" s="1"/>
  <c r="S154" i="2"/>
  <c r="S83" i="3" s="1"/>
  <c r="BV125" i="2"/>
  <c r="R132" i="2"/>
  <c r="R61" i="3" s="1"/>
  <c r="BU103" i="2"/>
  <c r="X132" i="2"/>
  <c r="CA103" i="2"/>
  <c r="Y137" i="2"/>
  <c r="CB108" i="2"/>
  <c r="CB114" i="2"/>
  <c r="Y143" i="2"/>
  <c r="U148" i="2"/>
  <c r="U77" i="3" s="1"/>
  <c r="BX119" i="2"/>
  <c r="Y153" i="2"/>
  <c r="CB124" i="2"/>
  <c r="U142" i="2"/>
  <c r="U71" i="3" s="1"/>
  <c r="BX113" i="2"/>
  <c r="Y139" i="2"/>
  <c r="CB110" i="2"/>
  <c r="U144" i="2"/>
  <c r="U73" i="3" s="1"/>
  <c r="BX115" i="2"/>
  <c r="CB120" i="2"/>
  <c r="Y149" i="2"/>
  <c r="S155" i="2"/>
  <c r="S84" i="3" s="1"/>
  <c r="BV126" i="2"/>
  <c r="BX117" i="2"/>
  <c r="U146" i="2"/>
  <c r="U75" i="3" s="1"/>
  <c r="BU106" i="2"/>
  <c r="R135" i="2"/>
  <c r="R64" i="3" s="1"/>
  <c r="CB106" i="2"/>
  <c r="Y135" i="2"/>
  <c r="U140" i="2"/>
  <c r="U69" i="3" s="1"/>
  <c r="BX111" i="2"/>
  <c r="Y145" i="2"/>
  <c r="CB116" i="2"/>
  <c r="CB122" i="2"/>
  <c r="Y151" i="2"/>
  <c r="U150" i="2"/>
  <c r="U79" i="3" s="1"/>
  <c r="BX121" i="2"/>
  <c r="U136" i="2"/>
  <c r="U65" i="3" s="1"/>
  <c r="BX107" i="2"/>
  <c r="Y141" i="2"/>
  <c r="CB112" i="2"/>
  <c r="CB118" i="2"/>
  <c r="Y147" i="2"/>
  <c r="U152" i="2"/>
  <c r="U81" i="3" s="1"/>
  <c r="BX123" i="2"/>
  <c r="BX109" i="2"/>
  <c r="U138" i="2"/>
  <c r="U67" i="3" s="1"/>
  <c r="CD108" i="2"/>
  <c r="AA137" i="2"/>
  <c r="AA143" i="2"/>
  <c r="CD114" i="2"/>
  <c r="AA148" i="2"/>
  <c r="CD119" i="2"/>
  <c r="S148" i="2"/>
  <c r="S77" i="3" s="1"/>
  <c r="BV119" i="2"/>
  <c r="CD124" i="2"/>
  <c r="AA153" i="2"/>
  <c r="S153" i="2"/>
  <c r="S82" i="3" s="1"/>
  <c r="BV124" i="2"/>
  <c r="S142" i="2"/>
  <c r="S71" i="3" s="1"/>
  <c r="BV113" i="2"/>
  <c r="AA139" i="2"/>
  <c r="CD110" i="2"/>
  <c r="AA144" i="2"/>
  <c r="CD115" i="2"/>
  <c r="S144" i="2"/>
  <c r="S73" i="3" s="1"/>
  <c r="BV115" i="2"/>
  <c r="AA149" i="2"/>
  <c r="CD120" i="2"/>
  <c r="AA155" i="2"/>
  <c r="CD126" i="2"/>
  <c r="BV117" i="2"/>
  <c r="S146" i="2"/>
  <c r="S75" i="3" s="1"/>
  <c r="AA140" i="2"/>
  <c r="CD111" i="2"/>
  <c r="S140" i="2"/>
  <c r="S69" i="3" s="1"/>
  <c r="BV111" i="2"/>
  <c r="AA145" i="2"/>
  <c r="CD116" i="2"/>
  <c r="CD122" i="2"/>
  <c r="AA151" i="2"/>
  <c r="S150" i="2"/>
  <c r="S79" i="3" s="1"/>
  <c r="BV121" i="2"/>
  <c r="AA136" i="2"/>
  <c r="CD107" i="2"/>
  <c r="S136" i="2"/>
  <c r="S65" i="3" s="1"/>
  <c r="BV107" i="2"/>
  <c r="AA141" i="2"/>
  <c r="CD112" i="2"/>
  <c r="AA147" i="2"/>
  <c r="CD118" i="2"/>
  <c r="AA152" i="2"/>
  <c r="CD123" i="2"/>
  <c r="S152" i="2"/>
  <c r="S81" i="3" s="1"/>
  <c r="BV123" i="2"/>
  <c r="S138" i="2"/>
  <c r="S67" i="3" s="1"/>
  <c r="BV109" i="2"/>
  <c r="Y154" i="2"/>
  <c r="CB125" i="2"/>
  <c r="AA132" i="2"/>
  <c r="CD103" i="2"/>
  <c r="U132" i="2"/>
  <c r="U61" i="3" s="1"/>
  <c r="BX103" i="2"/>
  <c r="X137" i="2"/>
  <c r="CA108" i="2"/>
  <c r="V137" i="2"/>
  <c r="V66" i="3" s="1"/>
  <c r="BY108" i="2"/>
  <c r="CA114" i="2"/>
  <c r="X143" i="2"/>
  <c r="BY114" i="2"/>
  <c r="V143" i="2"/>
  <c r="V72" i="3" s="1"/>
  <c r="X148" i="2"/>
  <c r="CA119" i="2"/>
  <c r="V148" i="2"/>
  <c r="V77" i="3" s="1"/>
  <c r="BY119" i="2"/>
  <c r="X153" i="2"/>
  <c r="CA124" i="2"/>
  <c r="V153" i="2"/>
  <c r="V82" i="3" s="1"/>
  <c r="BY124" i="2"/>
  <c r="X142" i="2"/>
  <c r="CA113" i="2"/>
  <c r="V142" i="2"/>
  <c r="V71" i="3" s="1"/>
  <c r="BY113" i="2"/>
  <c r="CA110" i="2"/>
  <c r="X139" i="2"/>
  <c r="BY110" i="2"/>
  <c r="V139" i="2"/>
  <c r="V68" i="3" s="1"/>
  <c r="X144" i="2"/>
  <c r="CA115" i="2"/>
  <c r="V144" i="2"/>
  <c r="V73" i="3" s="1"/>
  <c r="BY115" i="2"/>
  <c r="CA120" i="2"/>
  <c r="X149" i="2"/>
  <c r="V149" i="2"/>
  <c r="V78" i="3" s="1"/>
  <c r="BY120" i="2"/>
  <c r="CA126" i="2"/>
  <c r="X155" i="2"/>
  <c r="BY126" i="2"/>
  <c r="V155" i="2"/>
  <c r="V84" i="3" s="1"/>
  <c r="X146" i="2"/>
  <c r="CA117" i="2"/>
  <c r="V146" i="2"/>
  <c r="V75" i="3" s="1"/>
  <c r="BY117" i="2"/>
  <c r="CA106" i="2"/>
  <c r="X135" i="2"/>
  <c r="BX106" i="2"/>
  <c r="U135" i="2"/>
  <c r="U64" i="3" s="1"/>
  <c r="X140" i="2"/>
  <c r="CA111" i="2"/>
  <c r="V140" i="2"/>
  <c r="V69" i="3" s="1"/>
  <c r="BY111" i="2"/>
  <c r="CA116" i="2"/>
  <c r="X145" i="2"/>
  <c r="V145" i="2"/>
  <c r="V74" i="3" s="1"/>
  <c r="BY116" i="2"/>
  <c r="CA122" i="2"/>
  <c r="X151" i="2"/>
  <c r="BY122" i="2"/>
  <c r="V151" i="2"/>
  <c r="V80" i="3" s="1"/>
  <c r="X150" i="2"/>
  <c r="CA121" i="2"/>
  <c r="V150" i="2"/>
  <c r="V79" i="3" s="1"/>
  <c r="BY121" i="2"/>
  <c r="X136" i="2"/>
  <c r="CA107" i="2"/>
  <c r="V136" i="2"/>
  <c r="V65" i="3" s="1"/>
  <c r="BY107" i="2"/>
  <c r="X141" i="2"/>
  <c r="CA112" i="2"/>
  <c r="V141" i="2"/>
  <c r="V70" i="3" s="1"/>
  <c r="BY112" i="2"/>
  <c r="X147" i="2"/>
  <c r="CA118" i="2"/>
  <c r="V147" i="2"/>
  <c r="V76" i="3" s="1"/>
  <c r="BY118" i="2"/>
  <c r="X152" i="2"/>
  <c r="CA123" i="2"/>
  <c r="V152" i="2"/>
  <c r="V81" i="3" s="1"/>
  <c r="BY123" i="2"/>
  <c r="CA109" i="2"/>
  <c r="X138" i="2"/>
  <c r="BY109" i="2"/>
  <c r="V138" i="2"/>
  <c r="V67" i="3" s="1"/>
  <c r="CA125" i="2"/>
  <c r="X154" i="2"/>
  <c r="BY125" i="2"/>
  <c r="V154" i="2"/>
  <c r="V83" i="3" s="1"/>
  <c r="W61" i="3"/>
  <c r="BZ103" i="2"/>
  <c r="T137" i="2"/>
  <c r="T66" i="3" s="1"/>
  <c r="BW108" i="2"/>
  <c r="Q137" i="2"/>
  <c r="Q66" i="3" s="1"/>
  <c r="BT108" i="2"/>
  <c r="BW114" i="2"/>
  <c r="T143" i="2"/>
  <c r="T72" i="3" s="1"/>
  <c r="BT114" i="2"/>
  <c r="Q143" i="2"/>
  <c r="Q72" i="3" s="1"/>
  <c r="T148" i="2"/>
  <c r="T77" i="3" s="1"/>
  <c r="BW119" i="2"/>
  <c r="Q148" i="2"/>
  <c r="Q77" i="3" s="1"/>
  <c r="BT119" i="2"/>
  <c r="T153" i="2"/>
  <c r="T82" i="3" s="1"/>
  <c r="BW124" i="2"/>
  <c r="Q153" i="2"/>
  <c r="Q82" i="3" s="1"/>
  <c r="BT124" i="2"/>
  <c r="T142" i="2"/>
  <c r="T71" i="3" s="1"/>
  <c r="BW113" i="2"/>
  <c r="BT113" i="2"/>
  <c r="Q142" i="2"/>
  <c r="Q71" i="3" s="1"/>
  <c r="W62" i="3"/>
  <c r="BW110" i="2"/>
  <c r="T139" i="2"/>
  <c r="T68" i="3" s="1"/>
  <c r="Q139" i="2"/>
  <c r="Q68" i="3" s="1"/>
  <c r="BT110" i="2"/>
  <c r="T144" i="2"/>
  <c r="T73" i="3" s="1"/>
  <c r="BW115" i="2"/>
  <c r="Q144" i="2"/>
  <c r="Q73" i="3" s="1"/>
  <c r="BT115" i="2"/>
  <c r="BW120" i="2"/>
  <c r="T149" i="2"/>
  <c r="T78" i="3" s="1"/>
  <c r="BT120" i="2"/>
  <c r="Q149" i="2"/>
  <c r="Q78" i="3" s="1"/>
  <c r="BW126" i="2"/>
  <c r="T155" i="2"/>
  <c r="T84" i="3" s="1"/>
  <c r="Q155" i="2"/>
  <c r="Q84" i="3" s="1"/>
  <c r="BT126" i="2"/>
  <c r="T146" i="2"/>
  <c r="T75" i="3" s="1"/>
  <c r="BW117" i="2"/>
  <c r="BT117" i="2"/>
  <c r="Q146" i="2"/>
  <c r="Q75" i="3" s="1"/>
  <c r="BZ106" i="2"/>
  <c r="W64" i="3"/>
  <c r="T140" i="2"/>
  <c r="T69" i="3" s="1"/>
  <c r="BW111" i="2"/>
  <c r="Q140" i="2"/>
  <c r="Q69" i="3" s="1"/>
  <c r="BT111" i="2"/>
  <c r="T145" i="2"/>
  <c r="T74" i="3" s="1"/>
  <c r="BW116" i="2"/>
  <c r="Q145" i="2"/>
  <c r="Q74" i="3" s="1"/>
  <c r="BT116" i="2"/>
  <c r="BW122" i="2"/>
  <c r="T151" i="2"/>
  <c r="T80" i="3" s="1"/>
  <c r="BT122" i="2"/>
  <c r="Q151" i="2"/>
  <c r="Q80" i="3" s="1"/>
  <c r="W63" i="3"/>
  <c r="T150" i="2"/>
  <c r="T79" i="3" s="1"/>
  <c r="BW121" i="2"/>
  <c r="Q150" i="2"/>
  <c r="Q79" i="3" s="1"/>
  <c r="BT121" i="2"/>
  <c r="T136" i="2"/>
  <c r="T65" i="3" s="1"/>
  <c r="BW107" i="2"/>
  <c r="Q136" i="2"/>
  <c r="Q65" i="3" s="1"/>
  <c r="BT107" i="2"/>
  <c r="BW112" i="2"/>
  <c r="T141" i="2"/>
  <c r="T70" i="3" s="1"/>
  <c r="Q141" i="2"/>
  <c r="Q70" i="3" s="1"/>
  <c r="BT112" i="2"/>
  <c r="T147" i="2"/>
  <c r="T76" i="3" s="1"/>
  <c r="BW118" i="2"/>
  <c r="BT118" i="2"/>
  <c r="Q147" i="2"/>
  <c r="Q76" i="3" s="1"/>
  <c r="T152" i="2"/>
  <c r="T81" i="3" s="1"/>
  <c r="BW123" i="2"/>
  <c r="Q152" i="2"/>
  <c r="Q81" i="3" s="1"/>
  <c r="BT123" i="2"/>
  <c r="BW109" i="2"/>
  <c r="T138" i="2"/>
  <c r="T67" i="3" s="1"/>
  <c r="Q138" i="2"/>
  <c r="Q67" i="3" s="1"/>
  <c r="BT109" i="2"/>
  <c r="T154" i="2"/>
  <c r="T83" i="3" s="1"/>
  <c r="BW125" i="2"/>
  <c r="Q154" i="2"/>
  <c r="Q83" i="3" s="1"/>
  <c r="BT125" i="2"/>
  <c r="S132" i="2"/>
  <c r="S61" i="3" s="1"/>
  <c r="BV103" i="2"/>
  <c r="T132" i="2"/>
  <c r="T61" i="3" s="1"/>
  <c r="BW103" i="2"/>
  <c r="U137" i="2"/>
  <c r="U66" i="3" s="1"/>
  <c r="BX108" i="2"/>
  <c r="BX114" i="2"/>
  <c r="U143" i="2"/>
  <c r="U72" i="3" s="1"/>
  <c r="Z148" i="2"/>
  <c r="CC119" i="2"/>
  <c r="Z153" i="2"/>
  <c r="CC124" i="2"/>
  <c r="Z142" i="2"/>
  <c r="CC113" i="2"/>
  <c r="U139" i="2"/>
  <c r="U68" i="3" s="1"/>
  <c r="BX110" i="2"/>
  <c r="Z144" i="2"/>
  <c r="CC115" i="2"/>
  <c r="U149" i="2"/>
  <c r="U78" i="3" s="1"/>
  <c r="BX120" i="2"/>
  <c r="CC126" i="2"/>
  <c r="Z155" i="2"/>
  <c r="Z146" i="2"/>
  <c r="CC117" i="2"/>
  <c r="BV106" i="2"/>
  <c r="S135" i="2"/>
  <c r="S64" i="3" s="1"/>
  <c r="BW106" i="2"/>
  <c r="T135" i="2"/>
  <c r="T64" i="3" s="1"/>
  <c r="Z140" i="2"/>
  <c r="CC111" i="2"/>
  <c r="U145" i="2"/>
  <c r="U74" i="3" s="1"/>
  <c r="BX116" i="2"/>
  <c r="BX122" i="2"/>
  <c r="U151" i="2"/>
  <c r="U80" i="3" s="1"/>
  <c r="Z150" i="2"/>
  <c r="CC121" i="2"/>
  <c r="Z136" i="2"/>
  <c r="CC107" i="2"/>
  <c r="BX112" i="2"/>
  <c r="U141" i="2"/>
  <c r="U70" i="3" s="1"/>
  <c r="BX118" i="2"/>
  <c r="U147" i="2"/>
  <c r="U76" i="3" s="1"/>
  <c r="Z152" i="2"/>
  <c r="CC123" i="2"/>
  <c r="Z138" i="2"/>
  <c r="CC109" i="2"/>
  <c r="CC125" i="2"/>
  <c r="Z154" i="2"/>
  <c r="L132" i="2"/>
  <c r="L61" i="3" s="1"/>
  <c r="BO103" i="2"/>
  <c r="L137" i="2"/>
  <c r="L66" i="3" s="1"/>
  <c r="BO108" i="2"/>
  <c r="S137" i="2"/>
  <c r="S66" i="3" s="1"/>
  <c r="BV108" i="2"/>
  <c r="BO114" i="2"/>
  <c r="L143" i="2"/>
  <c r="L72" i="3" s="1"/>
  <c r="BV114" i="2"/>
  <c r="S143" i="2"/>
  <c r="S72" i="3" s="1"/>
  <c r="L148" i="2"/>
  <c r="L77" i="3" s="1"/>
  <c r="BO119" i="2"/>
  <c r="L153" i="2"/>
  <c r="L82" i="3" s="1"/>
  <c r="BO124" i="2"/>
  <c r="BX124" i="2"/>
  <c r="U153" i="2"/>
  <c r="U82" i="3" s="1"/>
  <c r="L142" i="2"/>
  <c r="L71" i="3" s="1"/>
  <c r="BO113" i="2"/>
  <c r="BO110" i="2"/>
  <c r="L139" i="2"/>
  <c r="L68" i="3" s="1"/>
  <c r="S139" i="2"/>
  <c r="S68" i="3" s="1"/>
  <c r="BV110" i="2"/>
  <c r="L144" i="2"/>
  <c r="L73" i="3" s="1"/>
  <c r="BO115" i="2"/>
  <c r="BO120" i="2"/>
  <c r="L149" i="2"/>
  <c r="L78" i="3" s="1"/>
  <c r="S149" i="2"/>
  <c r="S78" i="3" s="1"/>
  <c r="BV120" i="2"/>
  <c r="BO126" i="2"/>
  <c r="L155" i="2"/>
  <c r="L84" i="3" s="1"/>
  <c r="U155" i="2"/>
  <c r="U84" i="3" s="1"/>
  <c r="BX126" i="2"/>
  <c r="L146" i="2"/>
  <c r="L75" i="3" s="1"/>
  <c r="BO117" i="2"/>
  <c r="BO106" i="2"/>
  <c r="L135" i="2"/>
  <c r="L64" i="3" s="1"/>
  <c r="L140" i="2"/>
  <c r="L69" i="3" s="1"/>
  <c r="BO111" i="2"/>
  <c r="BO116" i="2"/>
  <c r="L145" i="2"/>
  <c r="L74" i="3" s="1"/>
  <c r="S145" i="2"/>
  <c r="S74" i="3" s="1"/>
  <c r="BV116" i="2"/>
  <c r="BO122" i="2"/>
  <c r="L151" i="2"/>
  <c r="L80" i="3" s="1"/>
  <c r="BV122" i="2"/>
  <c r="S151" i="2"/>
  <c r="S80" i="3" s="1"/>
  <c r="L150" i="2"/>
  <c r="L79" i="3" s="1"/>
  <c r="BO121" i="2"/>
  <c r="L136" i="2"/>
  <c r="L65" i="3" s="1"/>
  <c r="BO107" i="2"/>
  <c r="L141" i="2"/>
  <c r="L70" i="3" s="1"/>
  <c r="BO112" i="2"/>
  <c r="BV112" i="2"/>
  <c r="S141" i="2"/>
  <c r="S70" i="3" s="1"/>
  <c r="L147" i="2"/>
  <c r="L76" i="3" s="1"/>
  <c r="BO118" i="2"/>
  <c r="BV118" i="2"/>
  <c r="S147" i="2"/>
  <c r="S76" i="3" s="1"/>
  <c r="L152" i="2"/>
  <c r="L81" i="3" s="1"/>
  <c r="BO123" i="2"/>
  <c r="BO109" i="2"/>
  <c r="L138" i="2"/>
  <c r="L67" i="3" s="1"/>
  <c r="BO125" i="2"/>
  <c r="L154" i="2"/>
  <c r="L83" i="3" s="1"/>
  <c r="U154" i="2"/>
  <c r="U83" i="3" s="1"/>
  <c r="BX125" i="2"/>
  <c r="AA142" i="2"/>
  <c r="CD113" i="2"/>
  <c r="AA146" i="2"/>
  <c r="CD117" i="2"/>
  <c r="AA150" i="2"/>
  <c r="CD121" i="2"/>
  <c r="AA138" i="2"/>
  <c r="CD109" i="2"/>
  <c r="AA154" i="2"/>
  <c r="CD125" i="2"/>
  <c r="BS126" i="2"/>
  <c r="P155" i="2"/>
  <c r="P84" i="3" s="1"/>
  <c r="BS125" i="2"/>
  <c r="P154" i="2"/>
  <c r="P83" i="3" s="1"/>
  <c r="BS124" i="2"/>
  <c r="P153" i="2"/>
  <c r="P82" i="3" s="1"/>
  <c r="BS123" i="2"/>
  <c r="P152" i="2"/>
  <c r="P81" i="3" s="1"/>
  <c r="P151" i="2"/>
  <c r="P80" i="3" s="1"/>
  <c r="BS122" i="2"/>
  <c r="BS121" i="2"/>
  <c r="P150" i="2"/>
  <c r="P79" i="3" s="1"/>
  <c r="P149" i="2"/>
  <c r="P78" i="3" s="1"/>
  <c r="BS120" i="2"/>
  <c r="P148" i="2"/>
  <c r="P77" i="3" s="1"/>
  <c r="BS119" i="2"/>
  <c r="P147" i="2"/>
  <c r="P76" i="3" s="1"/>
  <c r="BS118" i="2"/>
  <c r="P146" i="2"/>
  <c r="P75" i="3" s="1"/>
  <c r="BS117" i="2"/>
  <c r="P145" i="2"/>
  <c r="P74" i="3" s="1"/>
  <c r="BS116" i="2"/>
  <c r="P144" i="2"/>
  <c r="P73" i="3" s="1"/>
  <c r="BS115" i="2"/>
  <c r="P143" i="2"/>
  <c r="P72" i="3" s="1"/>
  <c r="BS114" i="2"/>
  <c r="BS113" i="2"/>
  <c r="P142" i="2"/>
  <c r="P71" i="3" s="1"/>
  <c r="P141" i="2"/>
  <c r="P70" i="3" s="1"/>
  <c r="BS112" i="2"/>
  <c r="P140" i="2"/>
  <c r="P69" i="3" s="1"/>
  <c r="BS111" i="2"/>
  <c r="P139" i="2"/>
  <c r="P68" i="3" s="1"/>
  <c r="BS110" i="2"/>
  <c r="BS109" i="2"/>
  <c r="P138" i="2"/>
  <c r="P67" i="3" s="1"/>
  <c r="BS108" i="2"/>
  <c r="P137" i="2"/>
  <c r="P66" i="3" s="1"/>
  <c r="P136" i="2"/>
  <c r="P65" i="3" s="1"/>
  <c r="BS107" i="2"/>
  <c r="P135" i="2"/>
  <c r="P64" i="3" s="1"/>
  <c r="BS106" i="2"/>
  <c r="P132" i="2"/>
  <c r="P61" i="3" s="1"/>
  <c r="BS103" i="2"/>
  <c r="N155" i="2"/>
  <c r="N84" i="3" s="1"/>
  <c r="BQ126" i="2"/>
  <c r="BQ125" i="2"/>
  <c r="N154" i="2"/>
  <c r="N83" i="3" s="1"/>
  <c r="BQ124" i="2"/>
  <c r="N153" i="2"/>
  <c r="N82" i="3" s="1"/>
  <c r="N152" i="2"/>
  <c r="N81" i="3" s="1"/>
  <c r="BQ123" i="2"/>
  <c r="N151" i="2"/>
  <c r="N80" i="3" s="1"/>
  <c r="BQ122" i="2"/>
  <c r="BQ121" i="2"/>
  <c r="N150" i="2"/>
  <c r="N79" i="3" s="1"/>
  <c r="N149" i="2"/>
  <c r="N78" i="3" s="1"/>
  <c r="BQ120" i="2"/>
  <c r="N148" i="2"/>
  <c r="N77" i="3" s="1"/>
  <c r="BQ119" i="2"/>
  <c r="N147" i="2"/>
  <c r="N76" i="3" s="1"/>
  <c r="BQ118" i="2"/>
  <c r="BQ117" i="2"/>
  <c r="N146" i="2"/>
  <c r="N75" i="3" s="1"/>
  <c r="BQ116" i="2"/>
  <c r="N145" i="2"/>
  <c r="N74" i="3" s="1"/>
  <c r="N144" i="2"/>
  <c r="N73" i="3" s="1"/>
  <c r="BQ115" i="2"/>
  <c r="N143" i="2"/>
  <c r="N72" i="3" s="1"/>
  <c r="BQ114" i="2"/>
  <c r="BQ113" i="2"/>
  <c r="N142" i="2"/>
  <c r="N71" i="3" s="1"/>
  <c r="BQ112" i="2"/>
  <c r="N141" i="2"/>
  <c r="N70" i="3" s="1"/>
  <c r="N140" i="2"/>
  <c r="N69" i="3" s="1"/>
  <c r="BQ111" i="2"/>
  <c r="N139" i="2"/>
  <c r="N68" i="3" s="1"/>
  <c r="BQ110" i="2"/>
  <c r="BQ109" i="2"/>
  <c r="N138" i="2"/>
  <c r="N67" i="3" s="1"/>
  <c r="N137" i="2"/>
  <c r="N66" i="3" s="1"/>
  <c r="BQ108" i="2"/>
  <c r="N136" i="2"/>
  <c r="N65" i="3" s="1"/>
  <c r="BQ107" i="2"/>
  <c r="N135" i="2"/>
  <c r="N64" i="3" s="1"/>
  <c r="BQ106" i="2"/>
  <c r="N132" i="2"/>
  <c r="N61" i="3" s="1"/>
  <c r="BQ103" i="2"/>
  <c r="BR126" i="2"/>
  <c r="O155" i="2"/>
  <c r="O84" i="3" s="1"/>
  <c r="BR125" i="2"/>
  <c r="O154" i="2"/>
  <c r="O83" i="3" s="1"/>
  <c r="O153" i="2"/>
  <c r="O82" i="3" s="1"/>
  <c r="BR124" i="2"/>
  <c r="O152" i="2"/>
  <c r="O81" i="3" s="1"/>
  <c r="BR123" i="2"/>
  <c r="BR122" i="2"/>
  <c r="O151" i="2"/>
  <c r="O80" i="3" s="1"/>
  <c r="O150" i="2"/>
  <c r="O79" i="3" s="1"/>
  <c r="BR121" i="2"/>
  <c r="O149" i="2"/>
  <c r="O78" i="3" s="1"/>
  <c r="BR120" i="2"/>
  <c r="O148" i="2"/>
  <c r="O77" i="3" s="1"/>
  <c r="BR119" i="2"/>
  <c r="BR118" i="2"/>
  <c r="O147" i="2"/>
  <c r="O76" i="3" s="1"/>
  <c r="BR117" i="2"/>
  <c r="O146" i="2"/>
  <c r="O75" i="3" s="1"/>
  <c r="O145" i="2"/>
  <c r="O74" i="3" s="1"/>
  <c r="BR116" i="2"/>
  <c r="O144" i="2"/>
  <c r="O73" i="3" s="1"/>
  <c r="BR115" i="2"/>
  <c r="BR114" i="2"/>
  <c r="O143" i="2"/>
  <c r="O72" i="3" s="1"/>
  <c r="BR113" i="2"/>
  <c r="O142" i="2"/>
  <c r="O71" i="3" s="1"/>
  <c r="O141" i="2"/>
  <c r="O70" i="3" s="1"/>
  <c r="BR112" i="2"/>
  <c r="O140" i="2"/>
  <c r="O69" i="3" s="1"/>
  <c r="BR111" i="2"/>
  <c r="BR110" i="2"/>
  <c r="O139" i="2"/>
  <c r="O68" i="3" s="1"/>
  <c r="O138" i="2"/>
  <c r="O67" i="3" s="1"/>
  <c r="BR109" i="2"/>
  <c r="O137" i="2"/>
  <c r="O66" i="3" s="1"/>
  <c r="BR108" i="2"/>
  <c r="O136" i="2"/>
  <c r="O65" i="3" s="1"/>
  <c r="BR107" i="2"/>
  <c r="O135" i="2"/>
  <c r="O64" i="3" s="1"/>
  <c r="BR106" i="2"/>
  <c r="O132" i="2"/>
  <c r="O61" i="3" s="1"/>
  <c r="BR103" i="2"/>
  <c r="M155" i="2"/>
  <c r="M84" i="3" s="1"/>
  <c r="BP126" i="2"/>
  <c r="BP125" i="2"/>
  <c r="M154" i="2"/>
  <c r="M83" i="3" s="1"/>
  <c r="M153" i="2"/>
  <c r="M82" i="3" s="1"/>
  <c r="BP124" i="2"/>
  <c r="M152" i="2"/>
  <c r="M81" i="3" s="1"/>
  <c r="BP123" i="2"/>
  <c r="M151" i="2"/>
  <c r="M80" i="3" s="1"/>
  <c r="BP122" i="2"/>
  <c r="BP121" i="2"/>
  <c r="M150" i="2"/>
  <c r="M79" i="3" s="1"/>
  <c r="M149" i="2"/>
  <c r="M78" i="3" s="1"/>
  <c r="BP120" i="2"/>
  <c r="M148" i="2"/>
  <c r="M77" i="3" s="1"/>
  <c r="BP119" i="2"/>
  <c r="M147" i="2"/>
  <c r="M76" i="3" s="1"/>
  <c r="BP118" i="2"/>
  <c r="BP117" i="2"/>
  <c r="M146" i="2"/>
  <c r="M75" i="3" s="1"/>
  <c r="BP116" i="2"/>
  <c r="M145" i="2"/>
  <c r="M74" i="3" s="1"/>
  <c r="M144" i="2"/>
  <c r="M73" i="3" s="1"/>
  <c r="BP115" i="2"/>
  <c r="M143" i="2"/>
  <c r="M72" i="3" s="1"/>
  <c r="BP114" i="2"/>
  <c r="BP113" i="2"/>
  <c r="M142" i="2"/>
  <c r="M71" i="3" s="1"/>
  <c r="M141" i="2"/>
  <c r="M70" i="3" s="1"/>
  <c r="BP112" i="2"/>
  <c r="BP108" i="2"/>
  <c r="M137" i="2"/>
  <c r="M66" i="3" s="1"/>
  <c r="BP110" i="2"/>
  <c r="M139" i="2"/>
  <c r="M68" i="3" s="1"/>
  <c r="M140" i="2"/>
  <c r="M69" i="3" s="1"/>
  <c r="BP111" i="2"/>
  <c r="M136" i="2"/>
  <c r="M65" i="3" s="1"/>
  <c r="BP107" i="2"/>
  <c r="BP109" i="2"/>
  <c r="M138" i="2"/>
  <c r="M67" i="3" s="1"/>
  <c r="BP106" i="2"/>
  <c r="M135" i="2"/>
  <c r="M64" i="3" s="1"/>
  <c r="M132" i="2"/>
  <c r="M61" i="3" s="1"/>
  <c r="BP103" i="2"/>
  <c r="AE28" i="2"/>
  <c r="K62" i="2"/>
  <c r="K64" i="2" s="1"/>
  <c r="J62" i="2"/>
  <c r="J64" i="2" s="1"/>
  <c r="I62" i="2"/>
  <c r="I64" i="2" s="1"/>
  <c r="H62" i="2"/>
  <c r="H64" i="2" s="1"/>
  <c r="G62" i="2"/>
  <c r="G64" i="2" s="1"/>
  <c r="F62" i="2"/>
  <c r="F64" i="2" s="1"/>
  <c r="E62" i="2"/>
  <c r="E64" i="2" s="1"/>
  <c r="D62" i="2"/>
  <c r="D64" i="2" s="1"/>
  <c r="C62" i="2"/>
  <c r="C64" i="2" s="1"/>
  <c r="AK41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AM42" i="1"/>
  <c r="AM40" i="1"/>
  <c r="AL42" i="1"/>
  <c r="AK42" i="1"/>
  <c r="AK40" i="1"/>
  <c r="AE40" i="1"/>
  <c r="AE68" i="1" s="1"/>
  <c r="K34" i="1"/>
  <c r="J34" i="1"/>
  <c r="J31" i="1" s="1"/>
  <c r="I34" i="1"/>
  <c r="I31" i="1" s="1"/>
  <c r="I77" i="1" s="1"/>
  <c r="H34" i="1"/>
  <c r="H31" i="1" s="1"/>
  <c r="H91" i="1" s="1"/>
  <c r="G34" i="1"/>
  <c r="G31" i="1" s="1"/>
  <c r="F34" i="1"/>
  <c r="F31" i="1" s="1"/>
  <c r="F87" i="1" s="1"/>
  <c r="E34" i="1"/>
  <c r="E31" i="1" s="1"/>
  <c r="E90" i="1" s="1"/>
  <c r="D34" i="1"/>
  <c r="D31" i="1" s="1"/>
  <c r="D69" i="1" s="1"/>
  <c r="B68" i="1"/>
  <c r="N104" i="2" l="1"/>
  <c r="AP104" i="2"/>
  <c r="L104" i="2"/>
  <c r="AN104" i="2"/>
  <c r="Y105" i="2"/>
  <c r="BA105" i="2"/>
  <c r="AY105" i="2"/>
  <c r="W105" i="2"/>
  <c r="V105" i="2"/>
  <c r="AX105" i="2"/>
  <c r="X104" i="2"/>
  <c r="AZ104" i="2"/>
  <c r="AQ104" i="2"/>
  <c r="O104" i="2"/>
  <c r="Z105" i="2"/>
  <c r="BB105" i="2"/>
  <c r="U105" i="2"/>
  <c r="AW105" i="2"/>
  <c r="R104" i="2"/>
  <c r="AT104" i="2"/>
  <c r="T104" i="2"/>
  <c r="AV104" i="2"/>
  <c r="P105" i="2"/>
  <c r="AR105" i="2"/>
  <c r="BC105" i="2"/>
  <c r="AA105" i="2"/>
  <c r="BC104" i="2"/>
  <c r="AA104" i="2"/>
  <c r="P104" i="2"/>
  <c r="AR104" i="2"/>
  <c r="AU104" i="2"/>
  <c r="S104" i="2"/>
  <c r="N105" i="2"/>
  <c r="AP105" i="2"/>
  <c r="L105" i="2"/>
  <c r="AN105" i="2"/>
  <c r="Z104" i="2"/>
  <c r="BB104" i="2"/>
  <c r="Q104" i="2"/>
  <c r="AS104" i="2"/>
  <c r="M104" i="2"/>
  <c r="AO104" i="2"/>
  <c r="X105" i="2"/>
  <c r="AZ105" i="2"/>
  <c r="O105" i="2"/>
  <c r="AQ105" i="2"/>
  <c r="M105" i="2"/>
  <c r="AO105" i="2"/>
  <c r="V104" i="2"/>
  <c r="AX104" i="2"/>
  <c r="AY104" i="2"/>
  <c r="W104" i="2"/>
  <c r="R105" i="2"/>
  <c r="AT105" i="2"/>
  <c r="T105" i="2"/>
  <c r="AV105" i="2"/>
  <c r="Y104" i="2"/>
  <c r="BA104" i="2"/>
  <c r="U104" i="2"/>
  <c r="AW104" i="2"/>
  <c r="Q105" i="2"/>
  <c r="AS105" i="2"/>
  <c r="AU105" i="2"/>
  <c r="S105" i="2"/>
  <c r="W38" i="5"/>
  <c r="W68" i="5" s="1"/>
  <c r="W95" i="5" s="1"/>
  <c r="W41" i="4"/>
  <c r="V71" i="4" s="1"/>
  <c r="W39" i="5"/>
  <c r="W69" i="5" s="1"/>
  <c r="W96" i="5" s="1"/>
  <c r="W42" i="4"/>
  <c r="V72" i="4" s="1"/>
  <c r="W52" i="5"/>
  <c r="W82" i="5" s="1"/>
  <c r="W109" i="5" s="1"/>
  <c r="W55" i="4"/>
  <c r="V85" i="4" s="1"/>
  <c r="W50" i="5"/>
  <c r="W80" i="5" s="1"/>
  <c r="W107" i="5" s="1"/>
  <c r="W53" i="4"/>
  <c r="V83" i="4" s="1"/>
  <c r="W40" i="5"/>
  <c r="W70" i="5" s="1"/>
  <c r="W97" i="5" s="1"/>
  <c r="W43" i="4"/>
  <c r="V73" i="4" s="1"/>
  <c r="W44" i="5"/>
  <c r="W74" i="5" s="1"/>
  <c r="W101" i="5" s="1"/>
  <c r="W47" i="4"/>
  <c r="V77" i="4" s="1"/>
  <c r="W42" i="5"/>
  <c r="W72" i="5" s="1"/>
  <c r="W99" i="5" s="1"/>
  <c r="W45" i="4"/>
  <c r="V75" i="4" s="1"/>
  <c r="W53" i="5"/>
  <c r="W83" i="5" s="1"/>
  <c r="W110" i="5" s="1"/>
  <c r="W56" i="4"/>
  <c r="V86" i="4" s="1"/>
  <c r="W48" i="5"/>
  <c r="W78" i="5" s="1"/>
  <c r="W105" i="5" s="1"/>
  <c r="W51" i="4"/>
  <c r="V81" i="4" s="1"/>
  <c r="W37" i="5"/>
  <c r="W67" i="5" s="1"/>
  <c r="W94" i="5" s="1"/>
  <c r="W40" i="4"/>
  <c r="V70" i="4" s="1"/>
  <c r="W37" i="4"/>
  <c r="V67" i="4" s="1"/>
  <c r="W32" i="5"/>
  <c r="W62" i="5" s="1"/>
  <c r="W89" i="5" s="1"/>
  <c r="W35" i="4"/>
  <c r="V65" i="4" s="1"/>
  <c r="W54" i="5"/>
  <c r="W84" i="5" s="1"/>
  <c r="W111" i="5" s="1"/>
  <c r="W57" i="4"/>
  <c r="V87" i="4" s="1"/>
  <c r="W55" i="5"/>
  <c r="W85" i="5" s="1"/>
  <c r="W112" i="5" s="1"/>
  <c r="W58" i="4"/>
  <c r="V88" i="4" s="1"/>
  <c r="W36" i="5"/>
  <c r="W66" i="5" s="1"/>
  <c r="W93" i="5" s="1"/>
  <c r="W39" i="4"/>
  <c r="V69" i="4" s="1"/>
  <c r="W46" i="5"/>
  <c r="W76" i="5" s="1"/>
  <c r="W103" i="5" s="1"/>
  <c r="W49" i="4"/>
  <c r="V79" i="4" s="1"/>
  <c r="W35" i="5"/>
  <c r="W65" i="5" s="1"/>
  <c r="W92" i="5" s="1"/>
  <c r="W38" i="4"/>
  <c r="V68" i="4" s="1"/>
  <c r="W36" i="4"/>
  <c r="V66" i="4" s="1"/>
  <c r="W51" i="5"/>
  <c r="W81" i="5" s="1"/>
  <c r="W108" i="5" s="1"/>
  <c r="W54" i="4"/>
  <c r="V84" i="4" s="1"/>
  <c r="W43" i="5"/>
  <c r="W73" i="5" s="1"/>
  <c r="W100" i="5" s="1"/>
  <c r="W46" i="4"/>
  <c r="V76" i="4" s="1"/>
  <c r="W47" i="5"/>
  <c r="W77" i="5" s="1"/>
  <c r="W104" i="5" s="1"/>
  <c r="W50" i="4"/>
  <c r="V80" i="4" s="1"/>
  <c r="W41" i="5"/>
  <c r="W71" i="5" s="1"/>
  <c r="W98" i="5" s="1"/>
  <c r="W44" i="4"/>
  <c r="V74" i="4" s="1"/>
  <c r="W45" i="5"/>
  <c r="W75" i="5" s="1"/>
  <c r="W102" i="5" s="1"/>
  <c r="W48" i="4"/>
  <c r="V78" i="4" s="1"/>
  <c r="W49" i="5"/>
  <c r="W79" i="5" s="1"/>
  <c r="W106" i="5" s="1"/>
  <c r="W52" i="4"/>
  <c r="V82" i="4" s="1"/>
  <c r="V53" i="5"/>
  <c r="V83" i="5" s="1"/>
  <c r="V110" i="5" s="1"/>
  <c r="V56" i="4"/>
  <c r="U86" i="4" s="1"/>
  <c r="V43" i="5"/>
  <c r="V73" i="5" s="1"/>
  <c r="V100" i="5" s="1"/>
  <c r="V46" i="4"/>
  <c r="U76" i="4" s="1"/>
  <c r="V38" i="5"/>
  <c r="V68" i="5" s="1"/>
  <c r="V95" i="5" s="1"/>
  <c r="V41" i="4"/>
  <c r="U71" i="4" s="1"/>
  <c r="V39" i="5"/>
  <c r="V69" i="5" s="1"/>
  <c r="V96" i="5" s="1"/>
  <c r="V42" i="4"/>
  <c r="U72" i="4" s="1"/>
  <c r="V37" i="4"/>
  <c r="U67" i="4" s="1"/>
  <c r="V36" i="4"/>
  <c r="U66" i="4" s="1"/>
  <c r="V32" i="5"/>
  <c r="V62" i="5" s="1"/>
  <c r="V89" i="5" s="1"/>
  <c r="V35" i="4"/>
  <c r="U65" i="4" s="1"/>
  <c r="V36" i="5"/>
  <c r="V66" i="5" s="1"/>
  <c r="V93" i="5" s="1"/>
  <c r="V39" i="4"/>
  <c r="U69" i="4" s="1"/>
  <c r="V40" i="5"/>
  <c r="V70" i="5" s="1"/>
  <c r="V97" i="5" s="1"/>
  <c r="V43" i="4"/>
  <c r="U73" i="4" s="1"/>
  <c r="V44" i="5"/>
  <c r="V74" i="5" s="1"/>
  <c r="V101" i="5" s="1"/>
  <c r="V47" i="4"/>
  <c r="U77" i="4" s="1"/>
  <c r="V42" i="5"/>
  <c r="V72" i="5" s="1"/>
  <c r="V99" i="5" s="1"/>
  <c r="V45" i="4"/>
  <c r="U75" i="4" s="1"/>
  <c r="V48" i="5"/>
  <c r="V78" i="5" s="1"/>
  <c r="V105" i="5" s="1"/>
  <c r="V51" i="4"/>
  <c r="U81" i="4" s="1"/>
  <c r="V35" i="5"/>
  <c r="V65" i="5" s="1"/>
  <c r="V92" i="5" s="1"/>
  <c r="V38" i="4"/>
  <c r="U68" i="4" s="1"/>
  <c r="V45" i="5"/>
  <c r="V75" i="5" s="1"/>
  <c r="V102" i="5" s="1"/>
  <c r="V48" i="4"/>
  <c r="U78" i="4" s="1"/>
  <c r="V47" i="5"/>
  <c r="V77" i="5" s="1"/>
  <c r="V104" i="5" s="1"/>
  <c r="V50" i="4"/>
  <c r="U80" i="4" s="1"/>
  <c r="V51" i="5"/>
  <c r="V81" i="5" s="1"/>
  <c r="V108" i="5" s="1"/>
  <c r="V54" i="4"/>
  <c r="U84" i="4" s="1"/>
  <c r="V46" i="5"/>
  <c r="V76" i="5" s="1"/>
  <c r="V103" i="5" s="1"/>
  <c r="V49" i="4"/>
  <c r="U79" i="4" s="1"/>
  <c r="V41" i="5"/>
  <c r="V71" i="5" s="1"/>
  <c r="V98" i="5" s="1"/>
  <c r="V44" i="4"/>
  <c r="U74" i="4" s="1"/>
  <c r="V49" i="5"/>
  <c r="V79" i="5" s="1"/>
  <c r="V106" i="5" s="1"/>
  <c r="V52" i="4"/>
  <c r="U82" i="4" s="1"/>
  <c r="V54" i="5"/>
  <c r="V84" i="5" s="1"/>
  <c r="V111" i="5" s="1"/>
  <c r="V57" i="4"/>
  <c r="U87" i="4" s="1"/>
  <c r="V55" i="5"/>
  <c r="V85" i="5" s="1"/>
  <c r="V112" i="5" s="1"/>
  <c r="V58" i="4"/>
  <c r="U88" i="4" s="1"/>
  <c r="V37" i="5"/>
  <c r="V67" i="5" s="1"/>
  <c r="V94" i="5" s="1"/>
  <c r="V40" i="4"/>
  <c r="U70" i="4" s="1"/>
  <c r="V52" i="5"/>
  <c r="V82" i="5" s="1"/>
  <c r="V109" i="5" s="1"/>
  <c r="V55" i="4"/>
  <c r="U85" i="4" s="1"/>
  <c r="V50" i="5"/>
  <c r="V80" i="5" s="1"/>
  <c r="V107" i="5" s="1"/>
  <c r="V53" i="4"/>
  <c r="U83" i="4" s="1"/>
  <c r="X33" i="5"/>
  <c r="X63" i="5" s="1"/>
  <c r="X90" i="5" s="1"/>
  <c r="X36" i="4"/>
  <c r="W66" i="4" s="1"/>
  <c r="X49" i="5"/>
  <c r="X79" i="5" s="1"/>
  <c r="X106" i="5" s="1"/>
  <c r="X52" i="4"/>
  <c r="W82" i="4" s="1"/>
  <c r="X39" i="5"/>
  <c r="X69" i="5" s="1"/>
  <c r="X96" i="5" s="1"/>
  <c r="X42" i="4"/>
  <c r="W72" i="4" s="1"/>
  <c r="X35" i="5"/>
  <c r="X65" i="5" s="1"/>
  <c r="X92" i="5" s="1"/>
  <c r="X38" i="4"/>
  <c r="W68" i="4" s="1"/>
  <c r="X54" i="5"/>
  <c r="X84" i="5" s="1"/>
  <c r="X111" i="5" s="1"/>
  <c r="X57" i="4"/>
  <c r="W87" i="4" s="1"/>
  <c r="X47" i="5"/>
  <c r="X77" i="5" s="1"/>
  <c r="X104" i="5" s="1"/>
  <c r="X50" i="4"/>
  <c r="W80" i="4" s="1"/>
  <c r="X41" i="5"/>
  <c r="X71" i="5" s="1"/>
  <c r="X98" i="5" s="1"/>
  <c r="X44" i="4"/>
  <c r="W74" i="4" s="1"/>
  <c r="X51" i="5"/>
  <c r="X81" i="5" s="1"/>
  <c r="X108" i="5" s="1"/>
  <c r="X54" i="4"/>
  <c r="W84" i="4" s="1"/>
  <c r="X43" i="5"/>
  <c r="X73" i="5" s="1"/>
  <c r="X100" i="5" s="1"/>
  <c r="X46" i="4"/>
  <c r="W76" i="4" s="1"/>
  <c r="X34" i="5"/>
  <c r="X64" i="5" s="1"/>
  <c r="X91" i="5" s="1"/>
  <c r="X37" i="4"/>
  <c r="W67" i="4" s="1"/>
  <c r="X55" i="5"/>
  <c r="X85" i="5" s="1"/>
  <c r="X112" i="5" s="1"/>
  <c r="X58" i="4"/>
  <c r="W88" i="4" s="1"/>
  <c r="X44" i="5"/>
  <c r="X74" i="5" s="1"/>
  <c r="X101" i="5" s="1"/>
  <c r="X47" i="4"/>
  <c r="W77" i="4" s="1"/>
  <c r="X42" i="5"/>
  <c r="X72" i="5" s="1"/>
  <c r="X99" i="5" s="1"/>
  <c r="X45" i="4"/>
  <c r="W75" i="4" s="1"/>
  <c r="X32" i="5"/>
  <c r="X62" i="5" s="1"/>
  <c r="X89" i="5" s="1"/>
  <c r="X35" i="4"/>
  <c r="W65" i="4" s="1"/>
  <c r="X38" i="5"/>
  <c r="X68" i="5" s="1"/>
  <c r="X95" i="5" s="1"/>
  <c r="X41" i="4"/>
  <c r="W71" i="4" s="1"/>
  <c r="X52" i="5"/>
  <c r="X82" i="5" s="1"/>
  <c r="X109" i="5" s="1"/>
  <c r="X55" i="4"/>
  <c r="W85" i="4" s="1"/>
  <c r="X36" i="5"/>
  <c r="X66" i="5" s="1"/>
  <c r="X93" i="5" s="1"/>
  <c r="X39" i="4"/>
  <c r="W69" i="4" s="1"/>
  <c r="X50" i="5"/>
  <c r="X80" i="5" s="1"/>
  <c r="X107" i="5" s="1"/>
  <c r="X53" i="4"/>
  <c r="W83" i="4" s="1"/>
  <c r="X45" i="5"/>
  <c r="X75" i="5" s="1"/>
  <c r="X102" i="5" s="1"/>
  <c r="X48" i="4"/>
  <c r="W78" i="4" s="1"/>
  <c r="X40" i="5"/>
  <c r="X70" i="5" s="1"/>
  <c r="X97" i="5" s="1"/>
  <c r="X43" i="4"/>
  <c r="W73" i="4" s="1"/>
  <c r="X46" i="5"/>
  <c r="X76" i="5" s="1"/>
  <c r="X103" i="5" s="1"/>
  <c r="X49" i="4"/>
  <c r="W79" i="4" s="1"/>
  <c r="X53" i="5"/>
  <c r="X83" i="5" s="1"/>
  <c r="X110" i="5" s="1"/>
  <c r="X56" i="4"/>
  <c r="W86" i="4" s="1"/>
  <c r="X48" i="5"/>
  <c r="X78" i="5" s="1"/>
  <c r="X105" i="5" s="1"/>
  <c r="X51" i="4"/>
  <c r="W81" i="4" s="1"/>
  <c r="X37" i="5"/>
  <c r="X67" i="5" s="1"/>
  <c r="X94" i="5" s="1"/>
  <c r="X40" i="4"/>
  <c r="W70" i="4" s="1"/>
  <c r="M47" i="5"/>
  <c r="M77" i="5" s="1"/>
  <c r="M104" i="5" s="1"/>
  <c r="M50" i="4"/>
  <c r="L80" i="4" s="1"/>
  <c r="M50" i="5"/>
  <c r="M80" i="5" s="1"/>
  <c r="M107" i="5" s="1"/>
  <c r="M53" i="4"/>
  <c r="L83" i="4" s="1"/>
  <c r="M40" i="5"/>
  <c r="M70" i="5" s="1"/>
  <c r="M97" i="5" s="1"/>
  <c r="M43" i="4"/>
  <c r="L73" i="4" s="1"/>
  <c r="M37" i="5"/>
  <c r="M67" i="5" s="1"/>
  <c r="M94" i="5" s="1"/>
  <c r="M40" i="4"/>
  <c r="L70" i="4" s="1"/>
  <c r="M45" i="5"/>
  <c r="M75" i="5" s="1"/>
  <c r="M102" i="5" s="1"/>
  <c r="M48" i="4"/>
  <c r="L78" i="4" s="1"/>
  <c r="M39" i="5"/>
  <c r="M69" i="5" s="1"/>
  <c r="M96" i="5" s="1"/>
  <c r="M42" i="4"/>
  <c r="L72" i="4" s="1"/>
  <c r="M54" i="5"/>
  <c r="M84" i="5" s="1"/>
  <c r="M111" i="5" s="1"/>
  <c r="M57" i="4"/>
  <c r="L87" i="4" s="1"/>
  <c r="M55" i="5"/>
  <c r="M85" i="5" s="1"/>
  <c r="M112" i="5" s="1"/>
  <c r="M58" i="4"/>
  <c r="L88" i="4" s="1"/>
  <c r="M49" i="5"/>
  <c r="M79" i="5" s="1"/>
  <c r="M106" i="5" s="1"/>
  <c r="M52" i="4"/>
  <c r="L82" i="4" s="1"/>
  <c r="M36" i="4"/>
  <c r="L66" i="4" s="1"/>
  <c r="M43" i="5"/>
  <c r="M73" i="5" s="1"/>
  <c r="M100" i="5" s="1"/>
  <c r="M46" i="4"/>
  <c r="L76" i="4" s="1"/>
  <c r="M52" i="5"/>
  <c r="M82" i="5" s="1"/>
  <c r="M109" i="5" s="1"/>
  <c r="M55" i="4"/>
  <c r="L85" i="4" s="1"/>
  <c r="M41" i="5"/>
  <c r="M71" i="5" s="1"/>
  <c r="M98" i="5" s="1"/>
  <c r="M44" i="4"/>
  <c r="L74" i="4" s="1"/>
  <c r="M46" i="5"/>
  <c r="M76" i="5" s="1"/>
  <c r="M103" i="5" s="1"/>
  <c r="M49" i="4"/>
  <c r="L79" i="4" s="1"/>
  <c r="M48" i="5"/>
  <c r="M78" i="5" s="1"/>
  <c r="M105" i="5" s="1"/>
  <c r="M51" i="4"/>
  <c r="L81" i="4" s="1"/>
  <c r="M51" i="5"/>
  <c r="M81" i="5" s="1"/>
  <c r="M108" i="5" s="1"/>
  <c r="M54" i="4"/>
  <c r="L84" i="4" s="1"/>
  <c r="M35" i="5"/>
  <c r="M65" i="5" s="1"/>
  <c r="M92" i="5" s="1"/>
  <c r="M38" i="4"/>
  <c r="L68" i="4" s="1"/>
  <c r="M36" i="5"/>
  <c r="M66" i="5" s="1"/>
  <c r="M93" i="5" s="1"/>
  <c r="M39" i="4"/>
  <c r="L69" i="4" s="1"/>
  <c r="M37" i="4"/>
  <c r="L67" i="4" s="1"/>
  <c r="M44" i="5"/>
  <c r="M74" i="5" s="1"/>
  <c r="M101" i="5" s="1"/>
  <c r="M47" i="4"/>
  <c r="L77" i="4" s="1"/>
  <c r="M42" i="5"/>
  <c r="M72" i="5" s="1"/>
  <c r="M99" i="5" s="1"/>
  <c r="M45" i="4"/>
  <c r="L75" i="4" s="1"/>
  <c r="M53" i="5"/>
  <c r="M83" i="5" s="1"/>
  <c r="M110" i="5" s="1"/>
  <c r="M56" i="4"/>
  <c r="L86" i="4" s="1"/>
  <c r="U36" i="4"/>
  <c r="T66" i="4" s="1"/>
  <c r="U54" i="5"/>
  <c r="U84" i="5" s="1"/>
  <c r="U111" i="5" s="1"/>
  <c r="U57" i="4"/>
  <c r="T87" i="4" s="1"/>
  <c r="U52" i="5"/>
  <c r="U82" i="5" s="1"/>
  <c r="U109" i="5" s="1"/>
  <c r="U55" i="4"/>
  <c r="T85" i="4" s="1"/>
  <c r="U47" i="5"/>
  <c r="U77" i="5" s="1"/>
  <c r="U104" i="5" s="1"/>
  <c r="U50" i="4"/>
  <c r="T80" i="4" s="1"/>
  <c r="U36" i="5"/>
  <c r="U66" i="5" s="1"/>
  <c r="U93" i="5" s="1"/>
  <c r="U39" i="4"/>
  <c r="T69" i="4" s="1"/>
  <c r="U50" i="5"/>
  <c r="U80" i="5" s="1"/>
  <c r="U107" i="5" s="1"/>
  <c r="U53" i="4"/>
  <c r="T83" i="4" s="1"/>
  <c r="U46" i="5"/>
  <c r="U76" i="5" s="1"/>
  <c r="U103" i="5" s="1"/>
  <c r="U49" i="4"/>
  <c r="T79" i="4" s="1"/>
  <c r="U44" i="5"/>
  <c r="U74" i="5" s="1"/>
  <c r="U101" i="5" s="1"/>
  <c r="U47" i="4"/>
  <c r="T77" i="4" s="1"/>
  <c r="U35" i="5"/>
  <c r="U65" i="5" s="1"/>
  <c r="U92" i="5" s="1"/>
  <c r="U38" i="4"/>
  <c r="T68" i="4" s="1"/>
  <c r="U51" i="5"/>
  <c r="U81" i="5" s="1"/>
  <c r="U108" i="5" s="1"/>
  <c r="U54" i="4"/>
  <c r="T84" i="4" s="1"/>
  <c r="U43" i="5"/>
  <c r="U73" i="5" s="1"/>
  <c r="U100" i="5" s="1"/>
  <c r="U46" i="4"/>
  <c r="T76" i="4" s="1"/>
  <c r="U32" i="5"/>
  <c r="U62" i="5" s="1"/>
  <c r="U89" i="5" s="1"/>
  <c r="U35" i="4"/>
  <c r="T65" i="4" s="1"/>
  <c r="U45" i="5"/>
  <c r="U75" i="5" s="1"/>
  <c r="U102" i="5" s="1"/>
  <c r="U48" i="4"/>
  <c r="T78" i="4" s="1"/>
  <c r="U40" i="5"/>
  <c r="U70" i="5" s="1"/>
  <c r="U97" i="5" s="1"/>
  <c r="U43" i="4"/>
  <c r="T73" i="4" s="1"/>
  <c r="U42" i="5"/>
  <c r="U72" i="5" s="1"/>
  <c r="U99" i="5" s="1"/>
  <c r="U45" i="4"/>
  <c r="T75" i="4" s="1"/>
  <c r="U53" i="5"/>
  <c r="U83" i="5" s="1"/>
  <c r="U110" i="5" s="1"/>
  <c r="U56" i="4"/>
  <c r="T86" i="4" s="1"/>
  <c r="U48" i="5"/>
  <c r="U78" i="5" s="1"/>
  <c r="U105" i="5" s="1"/>
  <c r="U51" i="4"/>
  <c r="T81" i="4" s="1"/>
  <c r="U37" i="5"/>
  <c r="U67" i="5" s="1"/>
  <c r="U94" i="5" s="1"/>
  <c r="U40" i="4"/>
  <c r="T70" i="4" s="1"/>
  <c r="U37" i="4"/>
  <c r="T67" i="4" s="1"/>
  <c r="U38" i="5"/>
  <c r="U68" i="5" s="1"/>
  <c r="U95" i="5" s="1"/>
  <c r="U41" i="4"/>
  <c r="T71" i="4" s="1"/>
  <c r="U41" i="5"/>
  <c r="U71" i="5" s="1"/>
  <c r="U98" i="5" s="1"/>
  <c r="U44" i="4"/>
  <c r="T74" i="4" s="1"/>
  <c r="U55" i="5"/>
  <c r="U85" i="5" s="1"/>
  <c r="U112" i="5" s="1"/>
  <c r="U58" i="4"/>
  <c r="T88" i="4" s="1"/>
  <c r="U49" i="5"/>
  <c r="U79" i="5" s="1"/>
  <c r="U106" i="5" s="1"/>
  <c r="U52" i="4"/>
  <c r="T82" i="4" s="1"/>
  <c r="U39" i="5"/>
  <c r="U69" i="5" s="1"/>
  <c r="U96" i="5" s="1"/>
  <c r="U42" i="4"/>
  <c r="T72" i="4" s="1"/>
  <c r="T51" i="5"/>
  <c r="T81" i="5" s="1"/>
  <c r="T108" i="5" s="1"/>
  <c r="T54" i="4"/>
  <c r="S84" i="4" s="1"/>
  <c r="T45" i="5"/>
  <c r="T75" i="5" s="1"/>
  <c r="T102" i="5" s="1"/>
  <c r="T48" i="4"/>
  <c r="S78" i="4" s="1"/>
  <c r="T39" i="5"/>
  <c r="T69" i="5" s="1"/>
  <c r="T96" i="5" s="1"/>
  <c r="T42" i="4"/>
  <c r="S72" i="4" s="1"/>
  <c r="T37" i="4"/>
  <c r="S67" i="4" s="1"/>
  <c r="T36" i="4"/>
  <c r="S66" i="4" s="1"/>
  <c r="T52" i="5"/>
  <c r="T82" i="5" s="1"/>
  <c r="T109" i="5" s="1"/>
  <c r="T55" i="4"/>
  <c r="S85" i="4" s="1"/>
  <c r="T36" i="5"/>
  <c r="T66" i="5" s="1"/>
  <c r="T93" i="5" s="1"/>
  <c r="T39" i="4"/>
  <c r="S69" i="4" s="1"/>
  <c r="T50" i="5"/>
  <c r="T80" i="5" s="1"/>
  <c r="T107" i="5" s="1"/>
  <c r="T53" i="4"/>
  <c r="S83" i="4" s="1"/>
  <c r="T44" i="5"/>
  <c r="T74" i="5" s="1"/>
  <c r="T101" i="5" s="1"/>
  <c r="T47" i="4"/>
  <c r="S77" i="4" s="1"/>
  <c r="T53" i="5"/>
  <c r="T83" i="5" s="1"/>
  <c r="T110" i="5" s="1"/>
  <c r="T56" i="4"/>
  <c r="S86" i="4" s="1"/>
  <c r="T48" i="5"/>
  <c r="T78" i="5" s="1"/>
  <c r="T105" i="5" s="1"/>
  <c r="T51" i="4"/>
  <c r="S81" i="4" s="1"/>
  <c r="T55" i="5"/>
  <c r="T85" i="5" s="1"/>
  <c r="T112" i="5" s="1"/>
  <c r="T58" i="4"/>
  <c r="S88" i="4" s="1"/>
  <c r="T47" i="5"/>
  <c r="T77" i="5" s="1"/>
  <c r="T104" i="5" s="1"/>
  <c r="T50" i="4"/>
  <c r="S80" i="4" s="1"/>
  <c r="T41" i="5"/>
  <c r="T71" i="5" s="1"/>
  <c r="T98" i="5" s="1"/>
  <c r="T44" i="4"/>
  <c r="S74" i="4" s="1"/>
  <c r="T43" i="5"/>
  <c r="T73" i="5" s="1"/>
  <c r="T100" i="5" s="1"/>
  <c r="T46" i="4"/>
  <c r="S76" i="4" s="1"/>
  <c r="T35" i="5"/>
  <c r="T65" i="5" s="1"/>
  <c r="T92" i="5" s="1"/>
  <c r="T38" i="4"/>
  <c r="S68" i="4" s="1"/>
  <c r="T46" i="5"/>
  <c r="T76" i="5" s="1"/>
  <c r="T103" i="5" s="1"/>
  <c r="T49" i="4"/>
  <c r="S79" i="4" s="1"/>
  <c r="T49" i="5"/>
  <c r="T79" i="5" s="1"/>
  <c r="T106" i="5" s="1"/>
  <c r="T52" i="4"/>
  <c r="S82" i="4" s="1"/>
  <c r="T37" i="5"/>
  <c r="T67" i="5" s="1"/>
  <c r="T94" i="5" s="1"/>
  <c r="T40" i="4"/>
  <c r="S70" i="4" s="1"/>
  <c r="T32" i="5"/>
  <c r="T62" i="5" s="1"/>
  <c r="T89" i="5" s="1"/>
  <c r="T35" i="4"/>
  <c r="S65" i="4" s="1"/>
  <c r="T38" i="5"/>
  <c r="T68" i="5" s="1"/>
  <c r="T95" i="5" s="1"/>
  <c r="T41" i="4"/>
  <c r="S71" i="4" s="1"/>
  <c r="T40" i="5"/>
  <c r="T70" i="5" s="1"/>
  <c r="T97" i="5" s="1"/>
  <c r="T43" i="4"/>
  <c r="S73" i="4" s="1"/>
  <c r="T42" i="5"/>
  <c r="T72" i="5" s="1"/>
  <c r="T99" i="5" s="1"/>
  <c r="T45" i="4"/>
  <c r="S75" i="4" s="1"/>
  <c r="T54" i="5"/>
  <c r="T84" i="5" s="1"/>
  <c r="T111" i="5" s="1"/>
  <c r="T57" i="4"/>
  <c r="S87" i="4" s="1"/>
  <c r="S35" i="5"/>
  <c r="S65" i="5" s="1"/>
  <c r="S92" i="5" s="1"/>
  <c r="S38" i="4"/>
  <c r="R68" i="4" s="1"/>
  <c r="S54" i="5"/>
  <c r="S84" i="5" s="1"/>
  <c r="S111" i="5" s="1"/>
  <c r="S57" i="4"/>
  <c r="R87" i="4" s="1"/>
  <c r="S46" i="5"/>
  <c r="S76" i="5" s="1"/>
  <c r="S103" i="5" s="1"/>
  <c r="S49" i="4"/>
  <c r="R79" i="4" s="1"/>
  <c r="S55" i="5"/>
  <c r="S85" i="5" s="1"/>
  <c r="S112" i="5" s="1"/>
  <c r="S58" i="4"/>
  <c r="R88" i="4" s="1"/>
  <c r="S32" i="5"/>
  <c r="S62" i="5" s="1"/>
  <c r="S89" i="5" s="1"/>
  <c r="S35" i="4"/>
  <c r="R65" i="4" s="1"/>
  <c r="S52" i="5"/>
  <c r="S82" i="5" s="1"/>
  <c r="S109" i="5" s="1"/>
  <c r="S55" i="4"/>
  <c r="R85" i="4" s="1"/>
  <c r="S41" i="5"/>
  <c r="S71" i="5" s="1"/>
  <c r="S98" i="5" s="1"/>
  <c r="S44" i="4"/>
  <c r="R74" i="4" s="1"/>
  <c r="S50" i="5"/>
  <c r="S80" i="5" s="1"/>
  <c r="S107" i="5" s="1"/>
  <c r="S53" i="4"/>
  <c r="R83" i="4" s="1"/>
  <c r="S45" i="5"/>
  <c r="S75" i="5" s="1"/>
  <c r="S102" i="5" s="1"/>
  <c r="S48" i="4"/>
  <c r="R78" i="4" s="1"/>
  <c r="S44" i="5"/>
  <c r="S74" i="5" s="1"/>
  <c r="S101" i="5" s="1"/>
  <c r="S47" i="4"/>
  <c r="R77" i="4" s="1"/>
  <c r="S42" i="5"/>
  <c r="S72" i="5" s="1"/>
  <c r="S99" i="5" s="1"/>
  <c r="S45" i="4"/>
  <c r="R75" i="4" s="1"/>
  <c r="S48" i="5"/>
  <c r="S78" i="5" s="1"/>
  <c r="S105" i="5" s="1"/>
  <c r="S51" i="4"/>
  <c r="R81" i="4" s="1"/>
  <c r="S37" i="5"/>
  <c r="S67" i="5" s="1"/>
  <c r="S94" i="5" s="1"/>
  <c r="S40" i="4"/>
  <c r="R70" i="4" s="1"/>
  <c r="S36" i="4"/>
  <c r="R66" i="4" s="1"/>
  <c r="S51" i="5"/>
  <c r="S81" i="5" s="1"/>
  <c r="S108" i="5" s="1"/>
  <c r="S54" i="4"/>
  <c r="R84" i="4" s="1"/>
  <c r="S49" i="5"/>
  <c r="S79" i="5" s="1"/>
  <c r="S106" i="5" s="1"/>
  <c r="S52" i="4"/>
  <c r="R82" i="4" s="1"/>
  <c r="S39" i="5"/>
  <c r="S69" i="5" s="1"/>
  <c r="S96" i="5" s="1"/>
  <c r="S42" i="4"/>
  <c r="R72" i="4" s="1"/>
  <c r="S43" i="5"/>
  <c r="S73" i="5" s="1"/>
  <c r="S100" i="5" s="1"/>
  <c r="S46" i="4"/>
  <c r="R76" i="4" s="1"/>
  <c r="S37" i="4"/>
  <c r="R67" i="4" s="1"/>
  <c r="S38" i="5"/>
  <c r="S68" i="5" s="1"/>
  <c r="S95" i="5" s="1"/>
  <c r="S41" i="4"/>
  <c r="R71" i="4" s="1"/>
  <c r="S47" i="5"/>
  <c r="S77" i="5" s="1"/>
  <c r="S104" i="5" s="1"/>
  <c r="S50" i="4"/>
  <c r="R80" i="4" s="1"/>
  <c r="S36" i="5"/>
  <c r="S66" i="5" s="1"/>
  <c r="S93" i="5" s="1"/>
  <c r="S39" i="4"/>
  <c r="R69" i="4" s="1"/>
  <c r="S40" i="5"/>
  <c r="S70" i="5" s="1"/>
  <c r="S97" i="5" s="1"/>
  <c r="S43" i="4"/>
  <c r="R73" i="4" s="1"/>
  <c r="S53" i="5"/>
  <c r="S83" i="5" s="1"/>
  <c r="S110" i="5" s="1"/>
  <c r="S56" i="4"/>
  <c r="R86" i="4" s="1"/>
  <c r="R47" i="5"/>
  <c r="R77" i="5" s="1"/>
  <c r="R104" i="5" s="1"/>
  <c r="R50" i="4"/>
  <c r="Q80" i="4" s="1"/>
  <c r="R46" i="5"/>
  <c r="R76" i="5" s="1"/>
  <c r="R103" i="5" s="1"/>
  <c r="R49" i="4"/>
  <c r="Q79" i="4" s="1"/>
  <c r="R49" i="5"/>
  <c r="R79" i="5" s="1"/>
  <c r="R106" i="5" s="1"/>
  <c r="R52" i="4"/>
  <c r="Q82" i="4" s="1"/>
  <c r="R35" i="5"/>
  <c r="R65" i="5" s="1"/>
  <c r="R92" i="5" s="1"/>
  <c r="R38" i="4"/>
  <c r="Q68" i="4" s="1"/>
  <c r="R54" i="5"/>
  <c r="R84" i="5" s="1"/>
  <c r="R111" i="5" s="1"/>
  <c r="R57" i="4"/>
  <c r="Q87" i="4" s="1"/>
  <c r="R38" i="5"/>
  <c r="R68" i="5" s="1"/>
  <c r="R95" i="5" s="1"/>
  <c r="R41" i="4"/>
  <c r="Q71" i="4" s="1"/>
  <c r="R52" i="5"/>
  <c r="R82" i="5" s="1"/>
  <c r="R109" i="5" s="1"/>
  <c r="R55" i="4"/>
  <c r="Q85" i="4" s="1"/>
  <c r="R41" i="5"/>
  <c r="R71" i="5" s="1"/>
  <c r="R98" i="5" s="1"/>
  <c r="R44" i="4"/>
  <c r="Q74" i="4" s="1"/>
  <c r="R36" i="5"/>
  <c r="R66" i="5" s="1"/>
  <c r="R93" i="5" s="1"/>
  <c r="R39" i="4"/>
  <c r="Q69" i="4" s="1"/>
  <c r="R50" i="5"/>
  <c r="R80" i="5" s="1"/>
  <c r="R107" i="5" s="1"/>
  <c r="R53" i="4"/>
  <c r="Q83" i="4" s="1"/>
  <c r="R55" i="5"/>
  <c r="R85" i="5" s="1"/>
  <c r="R112" i="5" s="1"/>
  <c r="R58" i="4"/>
  <c r="Q88" i="4" s="1"/>
  <c r="R44" i="5"/>
  <c r="R74" i="5" s="1"/>
  <c r="R101" i="5" s="1"/>
  <c r="R47" i="4"/>
  <c r="Q77" i="4" s="1"/>
  <c r="R39" i="5"/>
  <c r="R69" i="5" s="1"/>
  <c r="R96" i="5" s="1"/>
  <c r="R42" i="4"/>
  <c r="Q72" i="4" s="1"/>
  <c r="R36" i="4"/>
  <c r="Q66" i="4" s="1"/>
  <c r="R51" i="5"/>
  <c r="R81" i="5" s="1"/>
  <c r="R108" i="5" s="1"/>
  <c r="R54" i="4"/>
  <c r="Q84" i="4" s="1"/>
  <c r="R42" i="5"/>
  <c r="R72" i="5" s="1"/>
  <c r="R99" i="5" s="1"/>
  <c r="R45" i="4"/>
  <c r="Q75" i="4" s="1"/>
  <c r="R43" i="5"/>
  <c r="R73" i="5" s="1"/>
  <c r="R100" i="5" s="1"/>
  <c r="R46" i="4"/>
  <c r="Q76" i="4" s="1"/>
  <c r="R45" i="5"/>
  <c r="R75" i="5" s="1"/>
  <c r="R102" i="5" s="1"/>
  <c r="R48" i="4"/>
  <c r="Q78" i="4" s="1"/>
  <c r="R40" i="5"/>
  <c r="R70" i="5" s="1"/>
  <c r="R97" i="5" s="1"/>
  <c r="R43" i="4"/>
  <c r="Q73" i="4" s="1"/>
  <c r="R53" i="5"/>
  <c r="R83" i="5" s="1"/>
  <c r="R110" i="5" s="1"/>
  <c r="R56" i="4"/>
  <c r="Q86" i="4" s="1"/>
  <c r="R48" i="5"/>
  <c r="R78" i="5" s="1"/>
  <c r="R105" i="5" s="1"/>
  <c r="R51" i="4"/>
  <c r="Q81" i="4" s="1"/>
  <c r="R37" i="5"/>
  <c r="R67" i="5" s="1"/>
  <c r="R94" i="5" s="1"/>
  <c r="R40" i="4"/>
  <c r="Q70" i="4" s="1"/>
  <c r="R37" i="4"/>
  <c r="Q67" i="4" s="1"/>
  <c r="R32" i="5"/>
  <c r="R62" i="5" s="1"/>
  <c r="R89" i="5" s="1"/>
  <c r="R35" i="4"/>
  <c r="Q65" i="4" s="1"/>
  <c r="BF71" i="1"/>
  <c r="BF79" i="1"/>
  <c r="M41" i="4"/>
  <c r="L71" i="4" s="1"/>
  <c r="M38" i="5"/>
  <c r="M68" i="5" s="1"/>
  <c r="M95" i="5" s="1"/>
  <c r="M35" i="4"/>
  <c r="L65" i="4" s="1"/>
  <c r="M32" i="5"/>
  <c r="M62" i="5" s="1"/>
  <c r="M89" i="5" s="1"/>
  <c r="Q55" i="5"/>
  <c r="Q85" i="5" s="1"/>
  <c r="Q112" i="5" s="1"/>
  <c r="Q58" i="4"/>
  <c r="P88" i="4" s="1"/>
  <c r="Q57" i="4"/>
  <c r="P87" i="4" s="1"/>
  <c r="Q54" i="5"/>
  <c r="Q84" i="5" s="1"/>
  <c r="Q111" i="5" s="1"/>
  <c r="Q56" i="4"/>
  <c r="P86" i="4" s="1"/>
  <c r="Q53" i="5"/>
  <c r="Q83" i="5" s="1"/>
  <c r="Q110" i="5" s="1"/>
  <c r="Q52" i="5"/>
  <c r="Q82" i="5" s="1"/>
  <c r="Q109" i="5" s="1"/>
  <c r="Q55" i="4"/>
  <c r="P85" i="4" s="1"/>
  <c r="Q54" i="4"/>
  <c r="P84" i="4" s="1"/>
  <c r="Q51" i="5"/>
  <c r="Q81" i="5" s="1"/>
  <c r="Q108" i="5" s="1"/>
  <c r="Q50" i="5"/>
  <c r="Q80" i="5" s="1"/>
  <c r="Q107" i="5" s="1"/>
  <c r="Q53" i="4"/>
  <c r="P83" i="4" s="1"/>
  <c r="Q49" i="5"/>
  <c r="Q79" i="5" s="1"/>
  <c r="Q106" i="5" s="1"/>
  <c r="Q52" i="4"/>
  <c r="P82" i="4" s="1"/>
  <c r="Q48" i="5"/>
  <c r="Q78" i="5" s="1"/>
  <c r="Q105" i="5" s="1"/>
  <c r="Q51" i="4"/>
  <c r="P81" i="4" s="1"/>
  <c r="Q47" i="5"/>
  <c r="Q77" i="5" s="1"/>
  <c r="Q104" i="5" s="1"/>
  <c r="Q50" i="4"/>
  <c r="P80" i="4" s="1"/>
  <c r="Q46" i="5"/>
  <c r="Q76" i="5" s="1"/>
  <c r="Q103" i="5" s="1"/>
  <c r="Q49" i="4"/>
  <c r="P79" i="4" s="1"/>
  <c r="Q45" i="5"/>
  <c r="Q75" i="5" s="1"/>
  <c r="Q102" i="5" s="1"/>
  <c r="Q48" i="4"/>
  <c r="P78" i="4" s="1"/>
  <c r="Q47" i="4"/>
  <c r="P77" i="4" s="1"/>
  <c r="Q44" i="5"/>
  <c r="Q74" i="5" s="1"/>
  <c r="Q101" i="5" s="1"/>
  <c r="Q46" i="4"/>
  <c r="P76" i="4" s="1"/>
  <c r="Q43" i="5"/>
  <c r="Q73" i="5" s="1"/>
  <c r="Q100" i="5" s="1"/>
  <c r="Q42" i="5"/>
  <c r="Q72" i="5" s="1"/>
  <c r="Q99" i="5" s="1"/>
  <c r="Q45" i="4"/>
  <c r="P75" i="4" s="1"/>
  <c r="Q41" i="5"/>
  <c r="Q71" i="5" s="1"/>
  <c r="Q98" i="5" s="1"/>
  <c r="Q44" i="4"/>
  <c r="P74" i="4" s="1"/>
  <c r="Q43" i="4"/>
  <c r="P73" i="4" s="1"/>
  <c r="Q40" i="5"/>
  <c r="Q70" i="5" s="1"/>
  <c r="Q97" i="5" s="1"/>
  <c r="Q39" i="5"/>
  <c r="Q69" i="5" s="1"/>
  <c r="Q96" i="5" s="1"/>
  <c r="Q42" i="4"/>
  <c r="P72" i="4" s="1"/>
  <c r="Q38" i="5"/>
  <c r="Q68" i="5" s="1"/>
  <c r="Q95" i="5" s="1"/>
  <c r="Q41" i="4"/>
  <c r="P71" i="4" s="1"/>
  <c r="Q37" i="5"/>
  <c r="Q67" i="5" s="1"/>
  <c r="Q94" i="5" s="1"/>
  <c r="Q40" i="4"/>
  <c r="P70" i="4" s="1"/>
  <c r="Q39" i="4"/>
  <c r="P69" i="4" s="1"/>
  <c r="Q36" i="5"/>
  <c r="Q66" i="5" s="1"/>
  <c r="Q93" i="5" s="1"/>
  <c r="Q35" i="5"/>
  <c r="Q65" i="5" s="1"/>
  <c r="Q92" i="5" s="1"/>
  <c r="Q38" i="4"/>
  <c r="P68" i="4" s="1"/>
  <c r="Q37" i="4"/>
  <c r="P67" i="4" s="1"/>
  <c r="Q36" i="4"/>
  <c r="P66" i="4" s="1"/>
  <c r="Q32" i="5"/>
  <c r="Q62" i="5" s="1"/>
  <c r="Q89" i="5" s="1"/>
  <c r="Q35" i="4"/>
  <c r="P65" i="4" s="1"/>
  <c r="O58" i="4"/>
  <c r="N88" i="4" s="1"/>
  <c r="O55" i="5"/>
  <c r="O85" i="5" s="1"/>
  <c r="O112" i="5" s="1"/>
  <c r="O54" i="5"/>
  <c r="O84" i="5" s="1"/>
  <c r="O111" i="5" s="1"/>
  <c r="O57" i="4"/>
  <c r="N87" i="4" s="1"/>
  <c r="O53" i="5"/>
  <c r="O83" i="5" s="1"/>
  <c r="O110" i="5" s="1"/>
  <c r="O56" i="4"/>
  <c r="N86" i="4" s="1"/>
  <c r="O52" i="5"/>
  <c r="O82" i="5" s="1"/>
  <c r="O109" i="5" s="1"/>
  <c r="O55" i="4"/>
  <c r="N85" i="4" s="1"/>
  <c r="O54" i="4"/>
  <c r="N84" i="4" s="1"/>
  <c r="O51" i="5"/>
  <c r="O81" i="5" s="1"/>
  <c r="O108" i="5" s="1"/>
  <c r="O50" i="5"/>
  <c r="O80" i="5" s="1"/>
  <c r="O107" i="5" s="1"/>
  <c r="O53" i="4"/>
  <c r="N83" i="4" s="1"/>
  <c r="O49" i="5"/>
  <c r="O79" i="5" s="1"/>
  <c r="O106" i="5" s="1"/>
  <c r="O52" i="4"/>
  <c r="N82" i="4" s="1"/>
  <c r="O48" i="5"/>
  <c r="O78" i="5" s="1"/>
  <c r="O105" i="5" s="1"/>
  <c r="O51" i="4"/>
  <c r="N81" i="4" s="1"/>
  <c r="O50" i="4"/>
  <c r="N80" i="4" s="1"/>
  <c r="O47" i="5"/>
  <c r="O77" i="5" s="1"/>
  <c r="O104" i="5" s="1"/>
  <c r="O46" i="5"/>
  <c r="O76" i="5" s="1"/>
  <c r="O103" i="5" s="1"/>
  <c r="O49" i="4"/>
  <c r="N79" i="4" s="1"/>
  <c r="O45" i="5"/>
  <c r="O75" i="5" s="1"/>
  <c r="O102" i="5" s="1"/>
  <c r="O48" i="4"/>
  <c r="N78" i="4" s="1"/>
  <c r="O44" i="5"/>
  <c r="O74" i="5" s="1"/>
  <c r="O101" i="5" s="1"/>
  <c r="O47" i="4"/>
  <c r="N77" i="4" s="1"/>
  <c r="O43" i="5"/>
  <c r="O73" i="5" s="1"/>
  <c r="O100" i="5" s="1"/>
  <c r="O46" i="4"/>
  <c r="N76" i="4" s="1"/>
  <c r="O42" i="5"/>
  <c r="O72" i="5" s="1"/>
  <c r="O99" i="5" s="1"/>
  <c r="O45" i="4"/>
  <c r="N75" i="4" s="1"/>
  <c r="O44" i="4"/>
  <c r="N74" i="4" s="1"/>
  <c r="O41" i="5"/>
  <c r="O71" i="5" s="1"/>
  <c r="O98" i="5" s="1"/>
  <c r="O40" i="5"/>
  <c r="O70" i="5" s="1"/>
  <c r="O97" i="5" s="1"/>
  <c r="O43" i="4"/>
  <c r="N73" i="4" s="1"/>
  <c r="O39" i="5"/>
  <c r="O69" i="5" s="1"/>
  <c r="O96" i="5" s="1"/>
  <c r="O42" i="4"/>
  <c r="N72" i="4" s="1"/>
  <c r="O38" i="5"/>
  <c r="O68" i="5" s="1"/>
  <c r="O95" i="5" s="1"/>
  <c r="O41" i="4"/>
  <c r="N71" i="4" s="1"/>
  <c r="O37" i="5"/>
  <c r="O67" i="5" s="1"/>
  <c r="O94" i="5" s="1"/>
  <c r="O40" i="4"/>
  <c r="N70" i="4" s="1"/>
  <c r="O36" i="5"/>
  <c r="O66" i="5" s="1"/>
  <c r="O93" i="5" s="1"/>
  <c r="O39" i="4"/>
  <c r="N69" i="4" s="1"/>
  <c r="O35" i="5"/>
  <c r="O65" i="5" s="1"/>
  <c r="O92" i="5" s="1"/>
  <c r="O38" i="4"/>
  <c r="N68" i="4" s="1"/>
  <c r="O37" i="4"/>
  <c r="N67" i="4" s="1"/>
  <c r="O36" i="4"/>
  <c r="N66" i="4" s="1"/>
  <c r="O32" i="5"/>
  <c r="O62" i="5" s="1"/>
  <c r="O89" i="5" s="1"/>
  <c r="O35" i="4"/>
  <c r="N65" i="4" s="1"/>
  <c r="P55" i="5"/>
  <c r="P85" i="5" s="1"/>
  <c r="P112" i="5" s="1"/>
  <c r="P58" i="4"/>
  <c r="O88" i="4" s="1"/>
  <c r="P54" i="5"/>
  <c r="P84" i="5" s="1"/>
  <c r="P111" i="5" s="1"/>
  <c r="P57" i="4"/>
  <c r="O87" i="4" s="1"/>
  <c r="P56" i="4"/>
  <c r="O86" i="4" s="1"/>
  <c r="P53" i="5"/>
  <c r="P83" i="5" s="1"/>
  <c r="P110" i="5" s="1"/>
  <c r="P55" i="4"/>
  <c r="O85" i="4" s="1"/>
  <c r="P52" i="5"/>
  <c r="P82" i="5" s="1"/>
  <c r="P109" i="5" s="1"/>
  <c r="P51" i="5"/>
  <c r="P81" i="5" s="1"/>
  <c r="P108" i="5" s="1"/>
  <c r="P54" i="4"/>
  <c r="O84" i="4" s="1"/>
  <c r="P53" i="4"/>
  <c r="O83" i="4" s="1"/>
  <c r="P50" i="5"/>
  <c r="P80" i="5" s="1"/>
  <c r="P107" i="5" s="1"/>
  <c r="P49" i="5"/>
  <c r="P79" i="5" s="1"/>
  <c r="P106" i="5" s="1"/>
  <c r="P52" i="4"/>
  <c r="O82" i="4" s="1"/>
  <c r="P48" i="5"/>
  <c r="P78" i="5" s="1"/>
  <c r="P105" i="5" s="1"/>
  <c r="P51" i="4"/>
  <c r="O81" i="4" s="1"/>
  <c r="P50" i="4"/>
  <c r="O80" i="4" s="1"/>
  <c r="P47" i="5"/>
  <c r="P77" i="5" s="1"/>
  <c r="P104" i="5" s="1"/>
  <c r="P46" i="5"/>
  <c r="P76" i="5" s="1"/>
  <c r="P103" i="5" s="1"/>
  <c r="P49" i="4"/>
  <c r="O79" i="4" s="1"/>
  <c r="P45" i="5"/>
  <c r="P75" i="5" s="1"/>
  <c r="P102" i="5" s="1"/>
  <c r="P48" i="4"/>
  <c r="O78" i="4" s="1"/>
  <c r="P44" i="5"/>
  <c r="P74" i="5" s="1"/>
  <c r="P101" i="5" s="1"/>
  <c r="P47" i="4"/>
  <c r="O77" i="4" s="1"/>
  <c r="P46" i="4"/>
  <c r="O76" i="4" s="1"/>
  <c r="P43" i="5"/>
  <c r="P73" i="5" s="1"/>
  <c r="P100" i="5" s="1"/>
  <c r="P42" i="5"/>
  <c r="P72" i="5" s="1"/>
  <c r="P99" i="5" s="1"/>
  <c r="P45" i="4"/>
  <c r="O75" i="4" s="1"/>
  <c r="P41" i="5"/>
  <c r="P71" i="5" s="1"/>
  <c r="P98" i="5" s="1"/>
  <c r="P44" i="4"/>
  <c r="O74" i="4" s="1"/>
  <c r="P40" i="5"/>
  <c r="P70" i="5" s="1"/>
  <c r="P97" i="5" s="1"/>
  <c r="P43" i="4"/>
  <c r="O73" i="4" s="1"/>
  <c r="P39" i="5"/>
  <c r="P69" i="5" s="1"/>
  <c r="P96" i="5" s="1"/>
  <c r="P42" i="4"/>
  <c r="O72" i="4" s="1"/>
  <c r="P38" i="5"/>
  <c r="P68" i="5" s="1"/>
  <c r="P95" i="5" s="1"/>
  <c r="P41" i="4"/>
  <c r="O71" i="4" s="1"/>
  <c r="P40" i="4"/>
  <c r="O70" i="4" s="1"/>
  <c r="P37" i="5"/>
  <c r="P67" i="5" s="1"/>
  <c r="P94" i="5" s="1"/>
  <c r="P36" i="5"/>
  <c r="P66" i="5" s="1"/>
  <c r="P93" i="5" s="1"/>
  <c r="P39" i="4"/>
  <c r="O69" i="4" s="1"/>
  <c r="P38" i="4"/>
  <c r="O68" i="4" s="1"/>
  <c r="P35" i="5"/>
  <c r="P65" i="5" s="1"/>
  <c r="P92" i="5" s="1"/>
  <c r="P32" i="5"/>
  <c r="P62" i="5" s="1"/>
  <c r="P89" i="5" s="1"/>
  <c r="P35" i="4"/>
  <c r="O65" i="4" s="1"/>
  <c r="N58" i="4"/>
  <c r="M88" i="4" s="1"/>
  <c r="N55" i="5"/>
  <c r="N85" i="5" s="1"/>
  <c r="N112" i="5" s="1"/>
  <c r="N54" i="5"/>
  <c r="N84" i="5" s="1"/>
  <c r="N111" i="5" s="1"/>
  <c r="N57" i="4"/>
  <c r="M87" i="4" s="1"/>
  <c r="N53" i="5"/>
  <c r="N83" i="5" s="1"/>
  <c r="N110" i="5" s="1"/>
  <c r="N56" i="4"/>
  <c r="M86" i="4" s="1"/>
  <c r="N55" i="4"/>
  <c r="M85" i="4" s="1"/>
  <c r="N52" i="5"/>
  <c r="N82" i="5" s="1"/>
  <c r="N109" i="5" s="1"/>
  <c r="N54" i="4"/>
  <c r="M84" i="4" s="1"/>
  <c r="N51" i="5"/>
  <c r="N81" i="5" s="1"/>
  <c r="N108" i="5" s="1"/>
  <c r="N50" i="5"/>
  <c r="N80" i="5" s="1"/>
  <c r="N107" i="5" s="1"/>
  <c r="N53" i="4"/>
  <c r="M83" i="4" s="1"/>
  <c r="N52" i="4"/>
  <c r="M82" i="4" s="1"/>
  <c r="N49" i="5"/>
  <c r="N79" i="5" s="1"/>
  <c r="N106" i="5" s="1"/>
  <c r="N48" i="5"/>
  <c r="N78" i="5" s="1"/>
  <c r="N105" i="5" s="1"/>
  <c r="N51" i="4"/>
  <c r="M81" i="4" s="1"/>
  <c r="N47" i="5"/>
  <c r="N77" i="5" s="1"/>
  <c r="N104" i="5" s="1"/>
  <c r="N50" i="4"/>
  <c r="M80" i="4" s="1"/>
  <c r="N46" i="5"/>
  <c r="N76" i="5" s="1"/>
  <c r="N103" i="5" s="1"/>
  <c r="N49" i="4"/>
  <c r="M79" i="4" s="1"/>
  <c r="N48" i="4"/>
  <c r="M78" i="4" s="1"/>
  <c r="N45" i="5"/>
  <c r="N75" i="5" s="1"/>
  <c r="N102" i="5" s="1"/>
  <c r="N47" i="4"/>
  <c r="M77" i="4" s="1"/>
  <c r="N44" i="5"/>
  <c r="N74" i="5" s="1"/>
  <c r="N101" i="5" s="1"/>
  <c r="N43" i="5"/>
  <c r="N73" i="5" s="1"/>
  <c r="N100" i="5" s="1"/>
  <c r="N46" i="4"/>
  <c r="M76" i="4" s="1"/>
  <c r="N42" i="5"/>
  <c r="N72" i="5" s="1"/>
  <c r="N99" i="5" s="1"/>
  <c r="N45" i="4"/>
  <c r="M75" i="4" s="1"/>
  <c r="N41" i="5"/>
  <c r="N71" i="5" s="1"/>
  <c r="N98" i="5" s="1"/>
  <c r="N44" i="4"/>
  <c r="M74" i="4" s="1"/>
  <c r="N40" i="5"/>
  <c r="N70" i="5" s="1"/>
  <c r="N97" i="5" s="1"/>
  <c r="N43" i="4"/>
  <c r="M73" i="4" s="1"/>
  <c r="N37" i="4"/>
  <c r="M67" i="4" s="1"/>
  <c r="N36" i="4"/>
  <c r="M66" i="4" s="1"/>
  <c r="N42" i="4"/>
  <c r="M72" i="4" s="1"/>
  <c r="N39" i="5"/>
  <c r="N69" i="5" s="1"/>
  <c r="N96" i="5" s="1"/>
  <c r="N36" i="5"/>
  <c r="N66" i="5" s="1"/>
  <c r="N93" i="5" s="1"/>
  <c r="N39" i="4"/>
  <c r="M69" i="4" s="1"/>
  <c r="N38" i="4"/>
  <c r="M68" i="4" s="1"/>
  <c r="N35" i="5"/>
  <c r="N65" i="5" s="1"/>
  <c r="N92" i="5" s="1"/>
  <c r="N38" i="5"/>
  <c r="N68" i="5" s="1"/>
  <c r="N95" i="5" s="1"/>
  <c r="N41" i="4"/>
  <c r="M71" i="4" s="1"/>
  <c r="N40" i="4"/>
  <c r="M70" i="4" s="1"/>
  <c r="N37" i="5"/>
  <c r="N67" i="5" s="1"/>
  <c r="N94" i="5" s="1"/>
  <c r="N35" i="4"/>
  <c r="M65" i="4" s="1"/>
  <c r="N32" i="5"/>
  <c r="N62" i="5" s="1"/>
  <c r="N89" i="5" s="1"/>
  <c r="BF70" i="1"/>
  <c r="BF74" i="1"/>
  <c r="BF78" i="1"/>
  <c r="BF86" i="1"/>
  <c r="BF90" i="1"/>
  <c r="BF72" i="1"/>
  <c r="BF76" i="1"/>
  <c r="BF84" i="1"/>
  <c r="BF69" i="1"/>
  <c r="BF77" i="1"/>
  <c r="BF81" i="1"/>
  <c r="BF80" i="1"/>
  <c r="C68" i="1"/>
  <c r="BF68" i="1" s="1"/>
  <c r="BF88" i="1"/>
  <c r="BF73" i="1"/>
  <c r="BF85" i="1"/>
  <c r="BF89" i="1"/>
  <c r="BF82" i="1"/>
  <c r="BF75" i="1"/>
  <c r="BF83" i="1"/>
  <c r="BF87" i="1"/>
  <c r="BF91" i="1"/>
  <c r="C104" i="2"/>
  <c r="C123" i="2"/>
  <c r="C126" i="2"/>
  <c r="C103" i="2"/>
  <c r="C105" i="2"/>
  <c r="AE109" i="2"/>
  <c r="C113" i="2"/>
  <c r="AE125" i="2"/>
  <c r="AE107" i="2"/>
  <c r="AE121" i="2"/>
  <c r="AE117" i="2"/>
  <c r="AE110" i="2"/>
  <c r="C110" i="2"/>
  <c r="C118" i="2"/>
  <c r="C124" i="2"/>
  <c r="C109" i="2"/>
  <c r="C120" i="2"/>
  <c r="AE106" i="2"/>
  <c r="AE103" i="2"/>
  <c r="AE113" i="2"/>
  <c r="AE112" i="2"/>
  <c r="C121" i="2"/>
  <c r="C112" i="2"/>
  <c r="C111" i="2"/>
  <c r="C115" i="2"/>
  <c r="C122" i="2"/>
  <c r="AE114" i="2"/>
  <c r="AE119" i="2"/>
  <c r="AE115" i="2"/>
  <c r="C108" i="2"/>
  <c r="AE124" i="2"/>
  <c r="C114" i="2"/>
  <c r="C116" i="2"/>
  <c r="AE104" i="2"/>
  <c r="AE116" i="2"/>
  <c r="C106" i="2"/>
  <c r="C125" i="2"/>
  <c r="AE111" i="2"/>
  <c r="C119" i="2"/>
  <c r="AE118" i="2"/>
  <c r="AE108" i="2"/>
  <c r="AE120" i="2"/>
  <c r="C117" i="2"/>
  <c r="C107" i="2"/>
  <c r="AE123" i="2"/>
  <c r="AE126" i="2"/>
  <c r="AE122" i="2"/>
  <c r="AE105" i="2"/>
  <c r="G122" i="2"/>
  <c r="G105" i="2"/>
  <c r="G118" i="2"/>
  <c r="AI121" i="2"/>
  <c r="G103" i="2"/>
  <c r="AI117" i="2"/>
  <c r="AI106" i="2"/>
  <c r="AI113" i="2"/>
  <c r="AI125" i="2"/>
  <c r="G104" i="2"/>
  <c r="G107" i="2"/>
  <c r="G112" i="2"/>
  <c r="G115" i="2"/>
  <c r="G120" i="2"/>
  <c r="G108" i="2"/>
  <c r="G110" i="2"/>
  <c r="G116" i="2"/>
  <c r="G111" i="2"/>
  <c r="AI123" i="2"/>
  <c r="G126" i="2"/>
  <c r="AI110" i="2"/>
  <c r="AI118" i="2"/>
  <c r="G117" i="2"/>
  <c r="AI116" i="2"/>
  <c r="AI124" i="2"/>
  <c r="G121" i="2"/>
  <c r="G114" i="2"/>
  <c r="AI107" i="2"/>
  <c r="AI119" i="2"/>
  <c r="AI109" i="2"/>
  <c r="G113" i="2"/>
  <c r="AI105" i="2"/>
  <c r="G123" i="2"/>
  <c r="G106" i="2"/>
  <c r="AI122" i="2"/>
  <c r="AI111" i="2"/>
  <c r="G109" i="2"/>
  <c r="AI104" i="2"/>
  <c r="G125" i="2"/>
  <c r="AI114" i="2"/>
  <c r="G124" i="2"/>
  <c r="BJ124" i="2" s="1"/>
  <c r="AI103" i="2"/>
  <c r="AI108" i="2"/>
  <c r="AI120" i="2"/>
  <c r="G119" i="2"/>
  <c r="AI126" i="2"/>
  <c r="AI115" i="2"/>
  <c r="AI112" i="2"/>
  <c r="AM124" i="2"/>
  <c r="K118" i="2"/>
  <c r="K117" i="2"/>
  <c r="K126" i="2"/>
  <c r="AM106" i="2"/>
  <c r="AM117" i="2"/>
  <c r="AM125" i="2"/>
  <c r="K115" i="2"/>
  <c r="AM122" i="2"/>
  <c r="K107" i="2"/>
  <c r="K113" i="2"/>
  <c r="AM118" i="2"/>
  <c r="K106" i="2"/>
  <c r="AM104" i="2"/>
  <c r="AM120" i="2"/>
  <c r="K124" i="2"/>
  <c r="K120" i="2"/>
  <c r="K105" i="2"/>
  <c r="AM103" i="2"/>
  <c r="K109" i="2"/>
  <c r="AM113" i="2"/>
  <c r="AM109" i="2"/>
  <c r="AM105" i="2"/>
  <c r="AM123" i="2"/>
  <c r="K114" i="2"/>
  <c r="K122" i="2"/>
  <c r="K103" i="2"/>
  <c r="K121" i="2"/>
  <c r="K104" i="2"/>
  <c r="AM119" i="2"/>
  <c r="AM115" i="2"/>
  <c r="AM110" i="2"/>
  <c r="K108" i="2"/>
  <c r="AM112" i="2"/>
  <c r="K123" i="2"/>
  <c r="AM111" i="2"/>
  <c r="AM121" i="2"/>
  <c r="K116" i="2"/>
  <c r="AM116" i="2"/>
  <c r="K119" i="2"/>
  <c r="K110" i="2"/>
  <c r="AM114" i="2"/>
  <c r="K125" i="2"/>
  <c r="K112" i="2"/>
  <c r="K111" i="2"/>
  <c r="AM107" i="2"/>
  <c r="AM126" i="2"/>
  <c r="AM108" i="2"/>
  <c r="AF104" i="2"/>
  <c r="AF117" i="2"/>
  <c r="D124" i="2"/>
  <c r="D109" i="2"/>
  <c r="D118" i="2"/>
  <c r="D123" i="2"/>
  <c r="D106" i="2"/>
  <c r="D120" i="2"/>
  <c r="AF124" i="2"/>
  <c r="AF113" i="2"/>
  <c r="AF123" i="2"/>
  <c r="D115" i="2"/>
  <c r="D125" i="2"/>
  <c r="D117" i="2"/>
  <c r="D114" i="2"/>
  <c r="D103" i="2"/>
  <c r="AF103" i="2"/>
  <c r="AF119" i="2"/>
  <c r="AF109" i="2"/>
  <c r="AF105" i="2"/>
  <c r="AF116" i="2"/>
  <c r="D108" i="2"/>
  <c r="D126" i="2"/>
  <c r="D104" i="2"/>
  <c r="D122" i="2"/>
  <c r="D111" i="2"/>
  <c r="AF121" i="2"/>
  <c r="AF120" i="2"/>
  <c r="D116" i="2"/>
  <c r="D112" i="2"/>
  <c r="AF114" i="2"/>
  <c r="AF107" i="2"/>
  <c r="AF125" i="2"/>
  <c r="AF110" i="2"/>
  <c r="AF126" i="2"/>
  <c r="AF111" i="2"/>
  <c r="AF108" i="2"/>
  <c r="D107" i="2"/>
  <c r="D105" i="2"/>
  <c r="D119" i="2"/>
  <c r="AF106" i="2"/>
  <c r="AF122" i="2"/>
  <c r="AF115" i="2"/>
  <c r="AF112" i="2"/>
  <c r="D121" i="2"/>
  <c r="D110" i="2"/>
  <c r="D113" i="2"/>
  <c r="AF118" i="2"/>
  <c r="AJ117" i="2"/>
  <c r="AJ108" i="2"/>
  <c r="AJ116" i="2"/>
  <c r="AJ125" i="2"/>
  <c r="H123" i="2"/>
  <c r="H117" i="2"/>
  <c r="H107" i="2"/>
  <c r="H111" i="2"/>
  <c r="AJ105" i="2"/>
  <c r="AJ104" i="2"/>
  <c r="AJ124" i="2"/>
  <c r="AJ112" i="2"/>
  <c r="H122" i="2"/>
  <c r="H103" i="2"/>
  <c r="H121" i="2"/>
  <c r="H110" i="2"/>
  <c r="AJ107" i="2"/>
  <c r="H104" i="2"/>
  <c r="H108" i="2"/>
  <c r="H118" i="2"/>
  <c r="AJ113" i="2"/>
  <c r="AJ118" i="2"/>
  <c r="AJ119" i="2"/>
  <c r="AJ120" i="2"/>
  <c r="AJ121" i="2"/>
  <c r="H106" i="2"/>
  <c r="H113" i="2"/>
  <c r="H124" i="2"/>
  <c r="AJ114" i="2"/>
  <c r="H126" i="2"/>
  <c r="H112" i="2"/>
  <c r="H109" i="2"/>
  <c r="H105" i="2"/>
  <c r="BK105" i="2" s="1"/>
  <c r="H116" i="2"/>
  <c r="AJ110" i="2"/>
  <c r="AJ126" i="2"/>
  <c r="AJ111" i="2"/>
  <c r="AJ123" i="2"/>
  <c r="AJ109" i="2"/>
  <c r="H115" i="2"/>
  <c r="H120" i="2"/>
  <c r="H114" i="2"/>
  <c r="H125" i="2"/>
  <c r="H119" i="2"/>
  <c r="AJ106" i="2"/>
  <c r="AJ122" i="2"/>
  <c r="AJ103" i="2"/>
  <c r="AJ115" i="2"/>
  <c r="B126" i="2"/>
  <c r="B122" i="2"/>
  <c r="B118" i="2"/>
  <c r="B114" i="2"/>
  <c r="B110" i="2"/>
  <c r="B106" i="2"/>
  <c r="B125" i="2"/>
  <c r="B121" i="2"/>
  <c r="B117" i="2"/>
  <c r="B113" i="2"/>
  <c r="B109" i="2"/>
  <c r="B105" i="2"/>
  <c r="B124" i="2"/>
  <c r="B120" i="2"/>
  <c r="B116" i="2"/>
  <c r="B112" i="2"/>
  <c r="B108" i="2"/>
  <c r="B103" i="2"/>
  <c r="B104" i="2"/>
  <c r="B123" i="2"/>
  <c r="B119" i="2"/>
  <c r="B115" i="2"/>
  <c r="B111" i="2"/>
  <c r="B107" i="2"/>
  <c r="AD117" i="2"/>
  <c r="AD109" i="2"/>
  <c r="AD121" i="2"/>
  <c r="AD106" i="2"/>
  <c r="AD107" i="2"/>
  <c r="AD123" i="2"/>
  <c r="AD112" i="2"/>
  <c r="AD118" i="2"/>
  <c r="AD103" i="2"/>
  <c r="AD108" i="2"/>
  <c r="AD124" i="2"/>
  <c r="AD125" i="2"/>
  <c r="AD114" i="2"/>
  <c r="AD111" i="2"/>
  <c r="AD116" i="2"/>
  <c r="AD110" i="2"/>
  <c r="AD105" i="2"/>
  <c r="AD122" i="2"/>
  <c r="AD115" i="2"/>
  <c r="AD120" i="2"/>
  <c r="AD126" i="2"/>
  <c r="AD113" i="2"/>
  <c r="AD119" i="2"/>
  <c r="AD104" i="2"/>
  <c r="AG115" i="2"/>
  <c r="E125" i="2"/>
  <c r="AG107" i="2"/>
  <c r="E110" i="2"/>
  <c r="E126" i="2"/>
  <c r="E123" i="2"/>
  <c r="AG126" i="2"/>
  <c r="E111" i="2"/>
  <c r="E103" i="2"/>
  <c r="E107" i="2"/>
  <c r="E114" i="2"/>
  <c r="E122" i="2"/>
  <c r="E108" i="2"/>
  <c r="E112" i="2"/>
  <c r="E116" i="2"/>
  <c r="E120" i="2"/>
  <c r="E124" i="2"/>
  <c r="AG104" i="2"/>
  <c r="AG112" i="2"/>
  <c r="AG120" i="2"/>
  <c r="AG105" i="2"/>
  <c r="AG109" i="2"/>
  <c r="AG113" i="2"/>
  <c r="AG117" i="2"/>
  <c r="AG121" i="2"/>
  <c r="AG125" i="2"/>
  <c r="AG110" i="2"/>
  <c r="AG111" i="2"/>
  <c r="AG123" i="2"/>
  <c r="AG119" i="2"/>
  <c r="E115" i="2"/>
  <c r="E104" i="2"/>
  <c r="E118" i="2"/>
  <c r="E109" i="2"/>
  <c r="E117" i="2"/>
  <c r="AG108" i="2"/>
  <c r="AG124" i="2"/>
  <c r="E119" i="2"/>
  <c r="AG103" i="2"/>
  <c r="AG114" i="2"/>
  <c r="E105" i="2"/>
  <c r="E113" i="2"/>
  <c r="E121" i="2"/>
  <c r="AG116" i="2"/>
  <c r="AG106" i="2"/>
  <c r="AG118" i="2"/>
  <c r="E106" i="2"/>
  <c r="AG122" i="2"/>
  <c r="AK107" i="2"/>
  <c r="AK126" i="2"/>
  <c r="I126" i="2"/>
  <c r="AK111" i="2"/>
  <c r="I114" i="2"/>
  <c r="AK119" i="2"/>
  <c r="AK123" i="2"/>
  <c r="I107" i="2"/>
  <c r="AK114" i="2"/>
  <c r="I118" i="2"/>
  <c r="I115" i="2"/>
  <c r="I103" i="2"/>
  <c r="I108" i="2"/>
  <c r="I112" i="2"/>
  <c r="I116" i="2"/>
  <c r="I120" i="2"/>
  <c r="I124" i="2"/>
  <c r="AK104" i="2"/>
  <c r="AK112" i="2"/>
  <c r="AK120" i="2"/>
  <c r="AK105" i="2"/>
  <c r="I122" i="2"/>
  <c r="I104" i="2"/>
  <c r="AK109" i="2"/>
  <c r="AK125" i="2"/>
  <c r="AK110" i="2"/>
  <c r="AK122" i="2"/>
  <c r="I125" i="2"/>
  <c r="AK103" i="2"/>
  <c r="I123" i="2"/>
  <c r="I109" i="2"/>
  <c r="I117" i="2"/>
  <c r="AK108" i="2"/>
  <c r="AK124" i="2"/>
  <c r="AK121" i="2"/>
  <c r="I110" i="2"/>
  <c r="AK115" i="2"/>
  <c r="I111" i="2"/>
  <c r="AK117" i="2"/>
  <c r="I106" i="2"/>
  <c r="I119" i="2"/>
  <c r="I105" i="2"/>
  <c r="I113" i="2"/>
  <c r="I121" i="2"/>
  <c r="AK116" i="2"/>
  <c r="AK113" i="2"/>
  <c r="AK106" i="2"/>
  <c r="AK118" i="2"/>
  <c r="F124" i="2"/>
  <c r="AH110" i="2"/>
  <c r="AH113" i="2"/>
  <c r="AH107" i="2"/>
  <c r="AH114" i="2"/>
  <c r="AH121" i="2"/>
  <c r="F118" i="2"/>
  <c r="F121" i="2"/>
  <c r="AH123" i="2"/>
  <c r="AH106" i="2"/>
  <c r="AH103" i="2"/>
  <c r="AH115" i="2"/>
  <c r="AH109" i="2"/>
  <c r="AH118" i="2"/>
  <c r="AH105" i="2"/>
  <c r="F103" i="2"/>
  <c r="F104" i="2"/>
  <c r="F108" i="2"/>
  <c r="F112" i="2"/>
  <c r="F116" i="2"/>
  <c r="F120" i="2"/>
  <c r="F113" i="2"/>
  <c r="AH124" i="2"/>
  <c r="AH108" i="2"/>
  <c r="AH126" i="2"/>
  <c r="AH104" i="2"/>
  <c r="AH125" i="2"/>
  <c r="F110" i="2"/>
  <c r="F122" i="2"/>
  <c r="F105" i="2"/>
  <c r="F125" i="2"/>
  <c r="AH119" i="2"/>
  <c r="AH111" i="2"/>
  <c r="AH120" i="2"/>
  <c r="F115" i="2"/>
  <c r="F123" i="2"/>
  <c r="F109" i="2"/>
  <c r="AH122" i="2"/>
  <c r="F106" i="2"/>
  <c r="F107" i="2"/>
  <c r="F126" i="2"/>
  <c r="BI126" i="2" s="1"/>
  <c r="F117" i="2"/>
  <c r="AH112" i="2"/>
  <c r="F111" i="2"/>
  <c r="F119" i="2"/>
  <c r="AH117" i="2"/>
  <c r="AH116" i="2"/>
  <c r="F114" i="2"/>
  <c r="J105" i="2"/>
  <c r="J113" i="2"/>
  <c r="J121" i="2"/>
  <c r="AL124" i="2"/>
  <c r="AL120" i="2"/>
  <c r="AL104" i="2"/>
  <c r="AL110" i="2"/>
  <c r="AL121" i="2"/>
  <c r="AL103" i="2"/>
  <c r="AL117" i="2"/>
  <c r="J103" i="2"/>
  <c r="J107" i="2"/>
  <c r="J109" i="2"/>
  <c r="AL112" i="2"/>
  <c r="AL123" i="2"/>
  <c r="AL108" i="2"/>
  <c r="AL122" i="2"/>
  <c r="J106" i="2"/>
  <c r="J114" i="2"/>
  <c r="J124" i="2"/>
  <c r="AL118" i="2"/>
  <c r="AL114" i="2"/>
  <c r="AL111" i="2"/>
  <c r="AL125" i="2"/>
  <c r="AL116" i="2"/>
  <c r="J104" i="2"/>
  <c r="J108" i="2"/>
  <c r="J112" i="2"/>
  <c r="J116" i="2"/>
  <c r="J120" i="2"/>
  <c r="AL119" i="2"/>
  <c r="J122" i="2"/>
  <c r="J125" i="2"/>
  <c r="J115" i="2"/>
  <c r="J123" i="2"/>
  <c r="AL115" i="2"/>
  <c r="AL109" i="2"/>
  <c r="AL105" i="2"/>
  <c r="AL126" i="2"/>
  <c r="AL106" i="2"/>
  <c r="J118" i="2"/>
  <c r="J110" i="2"/>
  <c r="J117" i="2"/>
  <c r="AL113" i="2"/>
  <c r="AL107" i="2"/>
  <c r="J126" i="2"/>
  <c r="J111" i="2"/>
  <c r="J119" i="2"/>
  <c r="H35" i="1"/>
  <c r="H32" i="1" s="1"/>
  <c r="AJ91" i="1" s="1"/>
  <c r="H120" i="1" s="1"/>
  <c r="B32" i="1"/>
  <c r="AD68" i="1" s="1"/>
  <c r="BE68" i="1" s="1"/>
  <c r="F90" i="1"/>
  <c r="F72" i="1"/>
  <c r="E79" i="1"/>
  <c r="E82" i="1"/>
  <c r="E86" i="1"/>
  <c r="E89" i="1"/>
  <c r="D75" i="1"/>
  <c r="D85" i="1"/>
  <c r="E68" i="1"/>
  <c r="E70" i="1"/>
  <c r="E71" i="1"/>
  <c r="E74" i="1"/>
  <c r="E75" i="1"/>
  <c r="E77" i="1"/>
  <c r="E78" i="1"/>
  <c r="I79" i="1"/>
  <c r="E81" i="1"/>
  <c r="I82" i="1"/>
  <c r="E84" i="1"/>
  <c r="E85" i="1"/>
  <c r="I86" i="1"/>
  <c r="E88" i="1"/>
  <c r="H89" i="1"/>
  <c r="F68" i="1"/>
  <c r="E69" i="1"/>
  <c r="F70" i="1"/>
  <c r="I71" i="1"/>
  <c r="E73" i="1"/>
  <c r="I74" i="1"/>
  <c r="I75" i="1"/>
  <c r="F77" i="1"/>
  <c r="I78" i="1"/>
  <c r="I81" i="1"/>
  <c r="I84" i="1"/>
  <c r="I85" i="1"/>
  <c r="I88" i="1"/>
  <c r="E91" i="1"/>
  <c r="I68" i="1"/>
  <c r="F69" i="1"/>
  <c r="I70" i="1"/>
  <c r="I73" i="1"/>
  <c r="F80" i="1"/>
  <c r="F83" i="1"/>
  <c r="B88" i="1"/>
  <c r="B84" i="1"/>
  <c r="B80" i="1"/>
  <c r="B76" i="1"/>
  <c r="B72" i="1"/>
  <c r="B87" i="1"/>
  <c r="B82" i="1"/>
  <c r="B77" i="1"/>
  <c r="B71" i="1"/>
  <c r="B91" i="1"/>
  <c r="B86" i="1"/>
  <c r="B81" i="1"/>
  <c r="B75" i="1"/>
  <c r="B70" i="1"/>
  <c r="B90" i="1"/>
  <c r="B85" i="1"/>
  <c r="B79" i="1"/>
  <c r="B74" i="1"/>
  <c r="B69" i="1"/>
  <c r="G91" i="1"/>
  <c r="G89" i="1"/>
  <c r="G85" i="1"/>
  <c r="G78" i="1"/>
  <c r="G74" i="1"/>
  <c r="G70" i="1"/>
  <c r="G69" i="1"/>
  <c r="G68" i="1"/>
  <c r="G90" i="1"/>
  <c r="G86" i="1"/>
  <c r="G82" i="1"/>
  <c r="G81" i="1"/>
  <c r="G77" i="1"/>
  <c r="G73" i="1"/>
  <c r="G88" i="1"/>
  <c r="G87" i="1"/>
  <c r="G80" i="1"/>
  <c r="G75" i="1"/>
  <c r="G72" i="1"/>
  <c r="G84" i="1"/>
  <c r="G83" i="1"/>
  <c r="G79" i="1"/>
  <c r="G76" i="1"/>
  <c r="G71" i="1"/>
  <c r="B83" i="1"/>
  <c r="B89" i="1"/>
  <c r="B73" i="1"/>
  <c r="B78" i="1"/>
  <c r="D90" i="1"/>
  <c r="D91" i="1"/>
  <c r="D88" i="1"/>
  <c r="D84" i="1"/>
  <c r="D87" i="1"/>
  <c r="D83" i="1"/>
  <c r="D81" i="1"/>
  <c r="D77" i="1"/>
  <c r="D73" i="1"/>
  <c r="D80" i="1"/>
  <c r="D76" i="1"/>
  <c r="D72" i="1"/>
  <c r="H90" i="1"/>
  <c r="H88" i="1"/>
  <c r="H84" i="1"/>
  <c r="H86" i="1"/>
  <c r="H82" i="1"/>
  <c r="H81" i="1"/>
  <c r="H77" i="1"/>
  <c r="H73" i="1"/>
  <c r="H87" i="1"/>
  <c r="H83" i="1"/>
  <c r="H80" i="1"/>
  <c r="H76" i="1"/>
  <c r="H72" i="1"/>
  <c r="H71" i="1"/>
  <c r="H74" i="1"/>
  <c r="D78" i="1"/>
  <c r="H79" i="1"/>
  <c r="D86" i="1"/>
  <c r="H68" i="1"/>
  <c r="H70" i="1"/>
  <c r="D71" i="1"/>
  <c r="D79" i="1"/>
  <c r="H85" i="1"/>
  <c r="D89" i="1"/>
  <c r="F86" i="1"/>
  <c r="F82" i="1"/>
  <c r="F91" i="1"/>
  <c r="F89" i="1"/>
  <c r="F88" i="1"/>
  <c r="F85" i="1"/>
  <c r="F84" i="1"/>
  <c r="F79" i="1"/>
  <c r="F75" i="1"/>
  <c r="F71" i="1"/>
  <c r="F78" i="1"/>
  <c r="F74" i="1"/>
  <c r="D68" i="1"/>
  <c r="H69" i="1"/>
  <c r="D70" i="1"/>
  <c r="F73" i="1"/>
  <c r="D74" i="1"/>
  <c r="H75" i="1"/>
  <c r="F76" i="1"/>
  <c r="H78" i="1"/>
  <c r="F81" i="1"/>
  <c r="D82" i="1"/>
  <c r="E87" i="1"/>
  <c r="E83" i="1"/>
  <c r="I89" i="1"/>
  <c r="I91" i="1"/>
  <c r="I90" i="1"/>
  <c r="I87" i="1"/>
  <c r="I83" i="1"/>
  <c r="E72" i="1"/>
  <c r="I72" i="1"/>
  <c r="E76" i="1"/>
  <c r="I76" i="1"/>
  <c r="E80" i="1"/>
  <c r="I80" i="1"/>
  <c r="I69" i="1"/>
  <c r="F35" i="1"/>
  <c r="F32" i="1" s="1"/>
  <c r="I35" i="1"/>
  <c r="I32" i="1" s="1"/>
  <c r="J35" i="1"/>
  <c r="J32" i="1" s="1"/>
  <c r="E35" i="1"/>
  <c r="E32" i="1" s="1"/>
  <c r="G35" i="1"/>
  <c r="G32" i="1" s="1"/>
  <c r="K35" i="1"/>
  <c r="K32" i="1" s="1"/>
  <c r="D35" i="1"/>
  <c r="D32" i="1" s="1"/>
  <c r="K31" i="1"/>
  <c r="BZ105" i="2" l="1"/>
  <c r="BZ104" i="2"/>
  <c r="BW105" i="2"/>
  <c r="T134" i="2"/>
  <c r="T63" i="3" s="1"/>
  <c r="U34" i="5" s="1"/>
  <c r="U64" i="5" s="1"/>
  <c r="U91" i="5" s="1"/>
  <c r="BP105" i="2"/>
  <c r="M134" i="2"/>
  <c r="M63" i="3" s="1"/>
  <c r="N34" i="5" s="1"/>
  <c r="N64" i="5" s="1"/>
  <c r="N91" i="5" s="1"/>
  <c r="Q133" i="2"/>
  <c r="Q62" i="3" s="1"/>
  <c r="R33" i="5" s="1"/>
  <c r="R63" i="5" s="1"/>
  <c r="R90" i="5" s="1"/>
  <c r="BT104" i="2"/>
  <c r="BS105" i="2"/>
  <c r="P134" i="2"/>
  <c r="P63" i="3" s="1"/>
  <c r="Q34" i="5" s="1"/>
  <c r="Q64" i="5" s="1"/>
  <c r="Q91" i="5" s="1"/>
  <c r="Z134" i="2"/>
  <c r="CC105" i="2"/>
  <c r="BR104" i="2"/>
  <c r="O133" i="2"/>
  <c r="O62" i="3" s="1"/>
  <c r="BT105" i="2"/>
  <c r="Q134" i="2"/>
  <c r="Q63" i="3" s="1"/>
  <c r="R34" i="5" s="1"/>
  <c r="R64" i="5" s="1"/>
  <c r="R91" i="5" s="1"/>
  <c r="BU105" i="2"/>
  <c r="R134" i="2"/>
  <c r="R63" i="3" s="1"/>
  <c r="S34" i="5" s="1"/>
  <c r="S64" i="5" s="1"/>
  <c r="S91" i="5" s="1"/>
  <c r="BR105" i="2"/>
  <c r="O134" i="2"/>
  <c r="O63" i="3" s="1"/>
  <c r="CC104" i="2"/>
  <c r="Z133" i="2"/>
  <c r="BS104" i="2"/>
  <c r="P133" i="2"/>
  <c r="P62" i="3" s="1"/>
  <c r="Q33" i="5" s="1"/>
  <c r="Q63" i="5" s="1"/>
  <c r="Q90" i="5" s="1"/>
  <c r="T133" i="2"/>
  <c r="T62" i="3" s="1"/>
  <c r="U33" i="5" s="1"/>
  <c r="U63" i="5" s="1"/>
  <c r="U90" i="5" s="1"/>
  <c r="BW104" i="2"/>
  <c r="Y134" i="2"/>
  <c r="CB105" i="2"/>
  <c r="AA133" i="2"/>
  <c r="CD104" i="2"/>
  <c r="U133" i="2"/>
  <c r="U62" i="3" s="1"/>
  <c r="V33" i="5" s="1"/>
  <c r="V63" i="5" s="1"/>
  <c r="V90" i="5" s="1"/>
  <c r="BX104" i="2"/>
  <c r="X134" i="2"/>
  <c r="CA105" i="2"/>
  <c r="L134" i="2"/>
  <c r="L63" i="3" s="1"/>
  <c r="M34" i="5" s="1"/>
  <c r="M64" i="5" s="1"/>
  <c r="M91" i="5" s="1"/>
  <c r="BO105" i="2"/>
  <c r="R133" i="2"/>
  <c r="R62" i="3" s="1"/>
  <c r="S33" i="5" s="1"/>
  <c r="S63" i="5" s="1"/>
  <c r="S90" i="5" s="1"/>
  <c r="BU104" i="2"/>
  <c r="CA104" i="2"/>
  <c r="X133" i="2"/>
  <c r="BO104" i="2"/>
  <c r="L133" i="2"/>
  <c r="L62" i="3" s="1"/>
  <c r="M33" i="5" s="1"/>
  <c r="M63" i="5" s="1"/>
  <c r="M90" i="5" s="1"/>
  <c r="S134" i="2"/>
  <c r="S63" i="3" s="1"/>
  <c r="T34" i="5" s="1"/>
  <c r="T64" i="5" s="1"/>
  <c r="T91" i="5" s="1"/>
  <c r="BV105" i="2"/>
  <c r="S133" i="2"/>
  <c r="S62" i="3" s="1"/>
  <c r="T33" i="5" s="1"/>
  <c r="T63" i="5" s="1"/>
  <c r="T90" i="5" s="1"/>
  <c r="BV104" i="2"/>
  <c r="AA134" i="2"/>
  <c r="CD105" i="2"/>
  <c r="Y133" i="2"/>
  <c r="CB104" i="2"/>
  <c r="BY104" i="2"/>
  <c r="V133" i="2"/>
  <c r="V62" i="3" s="1"/>
  <c r="W33" i="5" s="1"/>
  <c r="W63" i="5" s="1"/>
  <c r="W90" i="5" s="1"/>
  <c r="BP104" i="2"/>
  <c r="M133" i="2"/>
  <c r="M62" i="3" s="1"/>
  <c r="N33" i="5" s="1"/>
  <c r="N63" i="5" s="1"/>
  <c r="N90" i="5" s="1"/>
  <c r="BQ105" i="2"/>
  <c r="N134" i="2"/>
  <c r="N63" i="3" s="1"/>
  <c r="O34" i="5" s="1"/>
  <c r="O64" i="5" s="1"/>
  <c r="O91" i="5" s="1"/>
  <c r="U134" i="2"/>
  <c r="U63" i="3" s="1"/>
  <c r="V34" i="5" s="1"/>
  <c r="V64" i="5" s="1"/>
  <c r="V91" i="5" s="1"/>
  <c r="BX105" i="2"/>
  <c r="V134" i="2"/>
  <c r="V63" i="3" s="1"/>
  <c r="W34" i="5" s="1"/>
  <c r="W64" i="5" s="1"/>
  <c r="W91" i="5" s="1"/>
  <c r="BY105" i="2"/>
  <c r="BQ104" i="2"/>
  <c r="N133" i="2"/>
  <c r="N62" i="3" s="1"/>
  <c r="O33" i="5" s="1"/>
  <c r="O63" i="5" s="1"/>
  <c r="O90" i="5" s="1"/>
  <c r="B97" i="1"/>
  <c r="BM111" i="2"/>
  <c r="BJ119" i="2"/>
  <c r="BM124" i="2"/>
  <c r="BG110" i="2"/>
  <c r="BG117" i="2"/>
  <c r="BF121" i="2"/>
  <c r="BI109" i="2"/>
  <c r="BG116" i="2"/>
  <c r="BH109" i="2"/>
  <c r="BM118" i="2"/>
  <c r="BH105" i="2"/>
  <c r="BM123" i="2"/>
  <c r="BN125" i="2"/>
  <c r="BN103" i="2"/>
  <c r="BM104" i="2"/>
  <c r="BI107" i="2"/>
  <c r="BK104" i="2"/>
  <c r="BH119" i="2"/>
  <c r="BI125" i="2"/>
  <c r="BN106" i="2"/>
  <c r="Y70" i="3"/>
  <c r="Z41" i="5" s="1"/>
  <c r="Z71" i="5" s="1"/>
  <c r="Z98" i="5" s="1"/>
  <c r="CB77" i="1"/>
  <c r="CB74" i="1"/>
  <c r="Y67" i="3"/>
  <c r="Z38" i="5" s="1"/>
  <c r="Z68" i="5" s="1"/>
  <c r="Z95" i="5" s="1"/>
  <c r="CB87" i="1"/>
  <c r="Y80" i="3"/>
  <c r="Z51" i="5" s="1"/>
  <c r="Z81" i="5" s="1"/>
  <c r="Z108" i="5" s="1"/>
  <c r="Y82" i="3"/>
  <c r="Z53" i="5" s="1"/>
  <c r="Z83" i="5" s="1"/>
  <c r="Z110" i="5" s="1"/>
  <c r="CB89" i="1"/>
  <c r="Y66" i="3"/>
  <c r="Z37" i="5" s="1"/>
  <c r="Z67" i="5" s="1"/>
  <c r="Z94" i="5" s="1"/>
  <c r="CB73" i="1"/>
  <c r="Y62" i="3"/>
  <c r="Z33" i="5" s="1"/>
  <c r="Z63" i="5" s="1"/>
  <c r="Z90" i="5" s="1"/>
  <c r="CB69" i="1"/>
  <c r="CB70" i="1"/>
  <c r="Y63" i="3"/>
  <c r="Z34" i="5" s="1"/>
  <c r="Z64" i="5" s="1"/>
  <c r="Z91" i="5" s="1"/>
  <c r="Y73" i="3"/>
  <c r="Z44" i="5" s="1"/>
  <c r="Z74" i="5" s="1"/>
  <c r="Z101" i="5" s="1"/>
  <c r="CB80" i="1"/>
  <c r="Y77" i="3"/>
  <c r="Z48" i="5" s="1"/>
  <c r="Z78" i="5" s="1"/>
  <c r="Z105" i="5" s="1"/>
  <c r="CB84" i="1"/>
  <c r="CB86" i="1"/>
  <c r="Y79" i="3"/>
  <c r="Z50" i="5" s="1"/>
  <c r="Z80" i="5" s="1"/>
  <c r="Z107" i="5" s="1"/>
  <c r="CB79" i="1"/>
  <c r="Y72" i="3"/>
  <c r="Z43" i="5" s="1"/>
  <c r="Z73" i="5" s="1"/>
  <c r="Z100" i="5" s="1"/>
  <c r="Y65" i="3"/>
  <c r="Z36" i="5" s="1"/>
  <c r="Z66" i="5" s="1"/>
  <c r="Z93" i="5" s="1"/>
  <c r="CB72" i="1"/>
  <c r="Y68" i="3"/>
  <c r="Z39" i="5" s="1"/>
  <c r="Z69" i="5" s="1"/>
  <c r="Z96" i="5" s="1"/>
  <c r="CB75" i="1"/>
  <c r="Y61" i="3"/>
  <c r="Z32" i="5" s="1"/>
  <c r="Z62" i="5" s="1"/>
  <c r="Z89" i="5" s="1"/>
  <c r="CB68" i="1"/>
  <c r="CB90" i="1"/>
  <c r="Y83" i="3"/>
  <c r="Z54" i="5" s="1"/>
  <c r="Z84" i="5" s="1"/>
  <c r="Z111" i="5" s="1"/>
  <c r="Y84" i="3"/>
  <c r="Z55" i="5" s="1"/>
  <c r="Z85" i="5" s="1"/>
  <c r="Z112" i="5" s="1"/>
  <c r="CB91" i="1"/>
  <c r="Y76" i="3"/>
  <c r="Z47" i="5" s="1"/>
  <c r="Z77" i="5" s="1"/>
  <c r="Z104" i="5" s="1"/>
  <c r="CB83" i="1"/>
  <c r="CB82" i="1"/>
  <c r="Y75" i="3"/>
  <c r="Z46" i="5" s="1"/>
  <c r="Z76" i="5" s="1"/>
  <c r="Z103" i="5" s="1"/>
  <c r="Y78" i="3"/>
  <c r="Z49" i="5" s="1"/>
  <c r="Z79" i="5" s="1"/>
  <c r="Z106" i="5" s="1"/>
  <c r="CB85" i="1"/>
  <c r="Y81" i="3"/>
  <c r="Z52" i="5" s="1"/>
  <c r="Z82" i="5" s="1"/>
  <c r="Z109" i="5" s="1"/>
  <c r="CB88" i="1"/>
  <c r="Y74" i="3"/>
  <c r="Z45" i="5" s="1"/>
  <c r="Z75" i="5" s="1"/>
  <c r="Z102" i="5" s="1"/>
  <c r="CB81" i="1"/>
  <c r="Y69" i="3"/>
  <c r="Z40" i="5" s="1"/>
  <c r="Z70" i="5" s="1"/>
  <c r="Z97" i="5" s="1"/>
  <c r="CB76" i="1"/>
  <c r="CB78" i="1"/>
  <c r="Y71" i="3"/>
  <c r="Z42" i="5" s="1"/>
  <c r="Z72" i="5" s="1"/>
  <c r="Z99" i="5" s="1"/>
  <c r="CB71" i="1"/>
  <c r="Y64" i="3"/>
  <c r="Z35" i="5" s="1"/>
  <c r="Z65" i="5" s="1"/>
  <c r="Z92" i="5" s="1"/>
  <c r="AL70" i="1"/>
  <c r="AL74" i="1"/>
  <c r="AL78" i="1"/>
  <c r="AL82" i="1"/>
  <c r="AL86" i="1"/>
  <c r="AL90" i="1"/>
  <c r="AL71" i="1"/>
  <c r="AL76" i="1"/>
  <c r="AL81" i="1"/>
  <c r="AL87" i="1"/>
  <c r="AL72" i="1"/>
  <c r="AL77" i="1"/>
  <c r="AL83" i="1"/>
  <c r="AL88" i="1"/>
  <c r="AL68" i="1"/>
  <c r="AL73" i="1"/>
  <c r="AL79" i="1"/>
  <c r="AL84" i="1"/>
  <c r="AL89" i="1"/>
  <c r="AL75" i="1"/>
  <c r="AL80" i="1"/>
  <c r="AL85" i="1"/>
  <c r="AL69" i="1"/>
  <c r="AL91" i="1"/>
  <c r="X61" i="3"/>
  <c r="CA68" i="1"/>
  <c r="BM116" i="2"/>
  <c r="BM119" i="2"/>
  <c r="BK119" i="2"/>
  <c r="BK124" i="2"/>
  <c r="BF114" i="2"/>
  <c r="BI116" i="2"/>
  <c r="BI103" i="2"/>
  <c r="BL121" i="2"/>
  <c r="BL106" i="2"/>
  <c r="BL117" i="2"/>
  <c r="BH110" i="2"/>
  <c r="BE112" i="2"/>
  <c r="BE121" i="2"/>
  <c r="BK109" i="2"/>
  <c r="BK110" i="2"/>
  <c r="BG115" i="2"/>
  <c r="BG109" i="2"/>
  <c r="BN115" i="2"/>
  <c r="BN126" i="2"/>
  <c r="BF103" i="2"/>
  <c r="BM120" i="2"/>
  <c r="BL105" i="2"/>
  <c r="BK114" i="2"/>
  <c r="BN122" i="2"/>
  <c r="BM122" i="2"/>
  <c r="BM112" i="2"/>
  <c r="BM107" i="2"/>
  <c r="BI114" i="2"/>
  <c r="BI111" i="2"/>
  <c r="BI123" i="2"/>
  <c r="BI110" i="2"/>
  <c r="BI121" i="2"/>
  <c r="BL110" i="2"/>
  <c r="BL125" i="2"/>
  <c r="BL103" i="2"/>
  <c r="BL107" i="2"/>
  <c r="BH104" i="2"/>
  <c r="BE107" i="2"/>
  <c r="BE123" i="2"/>
  <c r="BE105" i="2"/>
  <c r="BE114" i="2"/>
  <c r="BK118" i="2"/>
  <c r="BK111" i="2"/>
  <c r="BG119" i="2"/>
  <c r="BG104" i="2"/>
  <c r="BG103" i="2"/>
  <c r="BN112" i="2"/>
  <c r="BN119" i="2"/>
  <c r="BN121" i="2"/>
  <c r="BN109" i="2"/>
  <c r="BN124" i="2"/>
  <c r="BJ126" i="2"/>
  <c r="BJ110" i="2"/>
  <c r="BF107" i="2"/>
  <c r="BF106" i="2"/>
  <c r="BF111" i="2"/>
  <c r="BF109" i="2"/>
  <c r="BM117" i="2"/>
  <c r="BM114" i="2"/>
  <c r="BM103" i="2"/>
  <c r="BI106" i="2"/>
  <c r="BI118" i="2"/>
  <c r="BL113" i="2"/>
  <c r="BL104" i="2"/>
  <c r="BL116" i="2"/>
  <c r="BL115" i="2"/>
  <c r="BL126" i="2"/>
  <c r="BH106" i="2"/>
  <c r="BH121" i="2"/>
  <c r="BH115" i="2"/>
  <c r="BE111" i="2"/>
  <c r="BE109" i="2"/>
  <c r="BK113" i="2"/>
  <c r="BK108" i="2"/>
  <c r="BK121" i="2"/>
  <c r="BK107" i="2"/>
  <c r="BG113" i="2"/>
  <c r="BG106" i="2"/>
  <c r="BG124" i="2"/>
  <c r="BN113" i="2"/>
  <c r="BN117" i="2"/>
  <c r="BJ125" i="2"/>
  <c r="BJ117" i="2"/>
  <c r="BJ118" i="2"/>
  <c r="BF112" i="2"/>
  <c r="BF126" i="2"/>
  <c r="BK117" i="2"/>
  <c r="BH123" i="2"/>
  <c r="BE103" i="2"/>
  <c r="BK106" i="2"/>
  <c r="BG108" i="2"/>
  <c r="BF108" i="2"/>
  <c r="BF123" i="2"/>
  <c r="BL120" i="2"/>
  <c r="BH120" i="2"/>
  <c r="BH122" i="2"/>
  <c r="BH111" i="2"/>
  <c r="BK115" i="2"/>
  <c r="BG120" i="2"/>
  <c r="BJ112" i="2"/>
  <c r="BM108" i="2"/>
  <c r="BM121" i="2"/>
  <c r="BI115" i="2"/>
  <c r="BI112" i="2"/>
  <c r="BL109" i="2"/>
  <c r="BH117" i="2"/>
  <c r="BH116" i="2"/>
  <c r="BH114" i="2"/>
  <c r="BE104" i="2"/>
  <c r="BE116" i="2"/>
  <c r="BE125" i="2"/>
  <c r="BE118" i="2"/>
  <c r="BK125" i="2"/>
  <c r="BK112" i="2"/>
  <c r="BG105" i="2"/>
  <c r="BG126" i="2"/>
  <c r="BG114" i="2"/>
  <c r="BN123" i="2"/>
  <c r="BJ113" i="2"/>
  <c r="BJ114" i="2"/>
  <c r="BJ108" i="2"/>
  <c r="BJ107" i="2"/>
  <c r="C146" i="2"/>
  <c r="C75" i="3" s="1"/>
  <c r="D49" i="4" s="1"/>
  <c r="C79" i="4" s="1"/>
  <c r="BF117" i="2"/>
  <c r="BF119" i="2"/>
  <c r="BF124" i="2"/>
  <c r="BF113" i="2"/>
  <c r="BM126" i="2"/>
  <c r="BM110" i="2"/>
  <c r="BM115" i="2"/>
  <c r="BM106" i="2"/>
  <c r="BM113" i="2"/>
  <c r="BI117" i="2"/>
  <c r="BI105" i="2"/>
  <c r="BI113" i="2"/>
  <c r="BI108" i="2"/>
  <c r="BL111" i="2"/>
  <c r="BL123" i="2"/>
  <c r="BL122" i="2"/>
  <c r="BL112" i="2"/>
  <c r="BL118" i="2"/>
  <c r="BH113" i="2"/>
  <c r="BH112" i="2"/>
  <c r="BH107" i="2"/>
  <c r="BH125" i="2"/>
  <c r="BE115" i="2"/>
  <c r="BE120" i="2"/>
  <c r="BE113" i="2"/>
  <c r="BE106" i="2"/>
  <c r="BE122" i="2"/>
  <c r="BK116" i="2"/>
  <c r="BK126" i="2"/>
  <c r="BK103" i="2"/>
  <c r="BG107" i="2"/>
  <c r="BG112" i="2"/>
  <c r="BG111" i="2"/>
  <c r="BG123" i="2"/>
  <c r="BN116" i="2"/>
  <c r="BN105" i="2"/>
  <c r="BN107" i="2"/>
  <c r="BN118" i="2"/>
  <c r="BJ106" i="2"/>
  <c r="BJ121" i="2"/>
  <c r="BJ111" i="2"/>
  <c r="BJ120" i="2"/>
  <c r="BJ104" i="2"/>
  <c r="BJ105" i="2"/>
  <c r="BF122" i="2"/>
  <c r="BF118" i="2"/>
  <c r="BM125" i="2"/>
  <c r="BM109" i="2"/>
  <c r="BM105" i="2"/>
  <c r="BI119" i="2"/>
  <c r="BI122" i="2"/>
  <c r="BI120" i="2"/>
  <c r="BI104" i="2"/>
  <c r="BI124" i="2"/>
  <c r="BL119" i="2"/>
  <c r="BL124" i="2"/>
  <c r="BL108" i="2"/>
  <c r="BL114" i="2"/>
  <c r="BH118" i="2"/>
  <c r="BH124" i="2"/>
  <c r="BH108" i="2"/>
  <c r="BH103" i="2"/>
  <c r="BH126" i="2"/>
  <c r="BE119" i="2"/>
  <c r="BE108" i="2"/>
  <c r="BE124" i="2"/>
  <c r="BE117" i="2"/>
  <c r="BE110" i="2"/>
  <c r="BE126" i="2"/>
  <c r="BK120" i="2"/>
  <c r="BK122" i="2"/>
  <c r="BK123" i="2"/>
  <c r="BG121" i="2"/>
  <c r="BG122" i="2"/>
  <c r="BG125" i="2"/>
  <c r="BG118" i="2"/>
  <c r="BN111" i="2"/>
  <c r="BN110" i="2"/>
  <c r="BN108" i="2"/>
  <c r="BN104" i="2"/>
  <c r="BN114" i="2"/>
  <c r="BN120" i="2"/>
  <c r="BJ109" i="2"/>
  <c r="BJ123" i="2"/>
  <c r="BJ116" i="2"/>
  <c r="BJ115" i="2"/>
  <c r="BJ103" i="2"/>
  <c r="BJ122" i="2"/>
  <c r="BF125" i="2"/>
  <c r="BF116" i="2"/>
  <c r="BF115" i="2"/>
  <c r="BF120" i="2"/>
  <c r="BF110" i="2"/>
  <c r="BF105" i="2"/>
  <c r="BF104" i="2"/>
  <c r="BK91" i="1"/>
  <c r="H154" i="2"/>
  <c r="AJ86" i="1"/>
  <c r="H115" i="1" s="1"/>
  <c r="I153" i="2"/>
  <c r="H146" i="2"/>
  <c r="I136" i="2"/>
  <c r="AJ90" i="1"/>
  <c r="BK90" i="1" s="1"/>
  <c r="AJ71" i="1"/>
  <c r="H100" i="1" s="1"/>
  <c r="AJ70" i="1"/>
  <c r="H99" i="1" s="1"/>
  <c r="AJ77" i="1"/>
  <c r="H106" i="1" s="1"/>
  <c r="AJ74" i="1"/>
  <c r="H103" i="1" s="1"/>
  <c r="H155" i="2"/>
  <c r="H147" i="2"/>
  <c r="C138" i="2"/>
  <c r="C67" i="3" s="1"/>
  <c r="D41" i="4" s="1"/>
  <c r="C71" i="4" s="1"/>
  <c r="AJ82" i="1"/>
  <c r="H111" i="1" s="1"/>
  <c r="K147" i="2"/>
  <c r="E137" i="2"/>
  <c r="AJ87" i="1"/>
  <c r="H116" i="1" s="1"/>
  <c r="AJ81" i="1"/>
  <c r="H110" i="1" s="1"/>
  <c r="AJ78" i="1"/>
  <c r="H107" i="1" s="1"/>
  <c r="J150" i="2"/>
  <c r="B149" i="2"/>
  <c r="AJ85" i="1"/>
  <c r="H114" i="1" s="1"/>
  <c r="AJ73" i="1"/>
  <c r="H102" i="1" s="1"/>
  <c r="AJ72" i="1"/>
  <c r="H101" i="1" s="1"/>
  <c r="AJ80" i="1"/>
  <c r="H109" i="1" s="1"/>
  <c r="AJ88" i="1"/>
  <c r="H117" i="1" s="1"/>
  <c r="AJ83" i="1"/>
  <c r="BK83" i="1" s="1"/>
  <c r="AJ75" i="1"/>
  <c r="H104" i="1" s="1"/>
  <c r="AJ69" i="1"/>
  <c r="H98" i="1" s="1"/>
  <c r="AJ79" i="1"/>
  <c r="H108" i="1" s="1"/>
  <c r="AJ89" i="1"/>
  <c r="H118" i="1" s="1"/>
  <c r="AJ68" i="1"/>
  <c r="H97" i="1" s="1"/>
  <c r="AJ76" i="1"/>
  <c r="H105" i="1" s="1"/>
  <c r="AJ84" i="1"/>
  <c r="H113" i="1" s="1"/>
  <c r="K134" i="2"/>
  <c r="K142" i="2"/>
  <c r="B152" i="2"/>
  <c r="D138" i="2"/>
  <c r="H142" i="2"/>
  <c r="D141" i="2"/>
  <c r="I144" i="2"/>
  <c r="H141" i="2"/>
  <c r="H133" i="2"/>
  <c r="F154" i="2"/>
  <c r="E146" i="2"/>
  <c r="K140" i="2"/>
  <c r="F147" i="2"/>
  <c r="G133" i="2"/>
  <c r="C153" i="2"/>
  <c r="C82" i="3" s="1"/>
  <c r="D56" i="4" s="1"/>
  <c r="C86" i="4" s="1"/>
  <c r="D144" i="2"/>
  <c r="G139" i="2"/>
  <c r="H134" i="2"/>
  <c r="I147" i="2"/>
  <c r="I137" i="2"/>
  <c r="E134" i="2"/>
  <c r="J141" i="2"/>
  <c r="G153" i="2"/>
  <c r="G136" i="2"/>
  <c r="G144" i="2"/>
  <c r="I155" i="2"/>
  <c r="D154" i="2"/>
  <c r="H152" i="2"/>
  <c r="D134" i="2"/>
  <c r="I140" i="2"/>
  <c r="E145" i="2"/>
  <c r="B151" i="2"/>
  <c r="C151" i="2"/>
  <c r="C80" i="3" s="1"/>
  <c r="D54" i="4" s="1"/>
  <c r="C84" i="4" s="1"/>
  <c r="E151" i="2"/>
  <c r="E142" i="2"/>
  <c r="D150" i="2"/>
  <c r="E132" i="2"/>
  <c r="F141" i="2"/>
  <c r="J139" i="2"/>
  <c r="E150" i="2"/>
  <c r="J133" i="2"/>
  <c r="J144" i="2"/>
  <c r="B137" i="2"/>
  <c r="D142" i="2"/>
  <c r="H136" i="2"/>
  <c r="I148" i="2"/>
  <c r="J146" i="2"/>
  <c r="H132" i="2"/>
  <c r="F134" i="2"/>
  <c r="F142" i="2"/>
  <c r="B132" i="2"/>
  <c r="B147" i="2"/>
  <c r="C133" i="2"/>
  <c r="C62" i="3" s="1"/>
  <c r="D36" i="4" s="1"/>
  <c r="C66" i="4" s="1"/>
  <c r="J143" i="2"/>
  <c r="E138" i="2"/>
  <c r="D148" i="2"/>
  <c r="K143" i="2"/>
  <c r="B136" i="2"/>
  <c r="E152" i="2"/>
  <c r="D132" i="2"/>
  <c r="J145" i="2"/>
  <c r="D133" i="2"/>
  <c r="B135" i="2"/>
  <c r="B146" i="2"/>
  <c r="F140" i="2"/>
  <c r="B138" i="2"/>
  <c r="J134" i="2"/>
  <c r="F132" i="2"/>
  <c r="G148" i="2"/>
  <c r="B154" i="2"/>
  <c r="F148" i="2"/>
  <c r="E139" i="2"/>
  <c r="J149" i="2"/>
  <c r="F155" i="2"/>
  <c r="B153" i="2"/>
  <c r="F150" i="2"/>
  <c r="B148" i="2"/>
  <c r="H135" i="2"/>
  <c r="H148" i="2"/>
  <c r="D135" i="2"/>
  <c r="D143" i="2"/>
  <c r="C155" i="2"/>
  <c r="C84" i="3" s="1"/>
  <c r="D58" i="4" s="1"/>
  <c r="C88" i="4" s="1"/>
  <c r="E144" i="2"/>
  <c r="E149" i="2"/>
  <c r="K152" i="2"/>
  <c r="G149" i="2"/>
  <c r="I143" i="2"/>
  <c r="E147" i="2"/>
  <c r="B143" i="2"/>
  <c r="K133" i="2"/>
  <c r="I152" i="2"/>
  <c r="C141" i="2"/>
  <c r="C70" i="3" s="1"/>
  <c r="D44" i="4" s="1"/>
  <c r="C74" i="4" s="1"/>
  <c r="J136" i="2"/>
  <c r="E153" i="2"/>
  <c r="I141" i="2"/>
  <c r="J151" i="2"/>
  <c r="F149" i="2"/>
  <c r="B155" i="2"/>
  <c r="B145" i="2"/>
  <c r="D149" i="2"/>
  <c r="K155" i="2"/>
  <c r="K135" i="2"/>
  <c r="H143" i="2"/>
  <c r="J137" i="2"/>
  <c r="B140" i="2"/>
  <c r="J148" i="2"/>
  <c r="F135" i="2"/>
  <c r="D145" i="2"/>
  <c r="D152" i="2"/>
  <c r="D140" i="2"/>
  <c r="C154" i="2"/>
  <c r="C83" i="3" s="1"/>
  <c r="D57" i="4" s="1"/>
  <c r="C87" i="4" s="1"/>
  <c r="K141" i="2"/>
  <c r="C137" i="2"/>
  <c r="C66" i="3" s="1"/>
  <c r="D40" i="4" s="1"/>
  <c r="C70" i="4" s="1"/>
  <c r="I145" i="2"/>
  <c r="E148" i="2"/>
  <c r="B144" i="2"/>
  <c r="F138" i="2"/>
  <c r="C148" i="2"/>
  <c r="C77" i="3" s="1"/>
  <c r="D51" i="4" s="1"/>
  <c r="C81" i="4" s="1"/>
  <c r="K145" i="2"/>
  <c r="G135" i="2"/>
  <c r="J147" i="2"/>
  <c r="F143" i="2"/>
  <c r="E140" i="2"/>
  <c r="C132" i="2"/>
  <c r="C147" i="2"/>
  <c r="C76" i="3" s="1"/>
  <c r="D50" i="4" s="1"/>
  <c r="C80" i="4" s="1"/>
  <c r="C150" i="2"/>
  <c r="C79" i="3" s="1"/>
  <c r="D53" i="4" s="1"/>
  <c r="C83" i="4" s="1"/>
  <c r="F133" i="2"/>
  <c r="I146" i="2"/>
  <c r="I133" i="2"/>
  <c r="I132" i="2"/>
  <c r="G150" i="2"/>
  <c r="K137" i="2"/>
  <c r="E154" i="2"/>
  <c r="J152" i="2"/>
  <c r="H151" i="2"/>
  <c r="H145" i="2"/>
  <c r="D137" i="2"/>
  <c r="C142" i="2"/>
  <c r="C71" i="3" s="1"/>
  <c r="D45" i="4" s="1"/>
  <c r="C75" i="4" s="1"/>
  <c r="C152" i="2"/>
  <c r="C81" i="3" s="1"/>
  <c r="D55" i="4" s="1"/>
  <c r="C85" i="4" s="1"/>
  <c r="I134" i="2"/>
  <c r="F145" i="2"/>
  <c r="D151" i="2"/>
  <c r="G143" i="2"/>
  <c r="F144" i="2"/>
  <c r="J138" i="2"/>
  <c r="B134" i="2"/>
  <c r="E155" i="2"/>
  <c r="G147" i="2"/>
  <c r="E141" i="2"/>
  <c r="E133" i="2"/>
  <c r="D147" i="2"/>
  <c r="J153" i="2"/>
  <c r="F151" i="2"/>
  <c r="G145" i="2"/>
  <c r="J142" i="2"/>
  <c r="F139" i="2"/>
  <c r="F146" i="2"/>
  <c r="H139" i="2"/>
  <c r="D153" i="2"/>
  <c r="D146" i="2"/>
  <c r="E135" i="2"/>
  <c r="E143" i="2"/>
  <c r="K153" i="2"/>
  <c r="K154" i="2"/>
  <c r="C136" i="2"/>
  <c r="C65" i="3" s="1"/>
  <c r="D39" i="4" s="1"/>
  <c r="C69" i="4" s="1"/>
  <c r="C144" i="2"/>
  <c r="C73" i="3" s="1"/>
  <c r="D47" i="4" s="1"/>
  <c r="C77" i="4" s="1"/>
  <c r="K139" i="2"/>
  <c r="I138" i="2"/>
  <c r="H140" i="2"/>
  <c r="H144" i="2"/>
  <c r="D136" i="2"/>
  <c r="C135" i="2"/>
  <c r="C64" i="3" s="1"/>
  <c r="D38" i="4" s="1"/>
  <c r="C68" i="4" s="1"/>
  <c r="F152" i="2"/>
  <c r="H137" i="2"/>
  <c r="H150" i="2"/>
  <c r="K138" i="2"/>
  <c r="K149" i="2"/>
  <c r="C134" i="2"/>
  <c r="C63" i="3" s="1"/>
  <c r="D37" i="4" s="1"/>
  <c r="C67" i="4" s="1"/>
  <c r="C149" i="2"/>
  <c r="C78" i="3" s="1"/>
  <c r="D52" i="4" s="1"/>
  <c r="C82" i="4" s="1"/>
  <c r="I150" i="2"/>
  <c r="B142" i="2"/>
  <c r="F136" i="2"/>
  <c r="G138" i="2"/>
  <c r="G146" i="2"/>
  <c r="C140" i="2"/>
  <c r="C69" i="3" s="1"/>
  <c r="D43" i="4" s="1"/>
  <c r="C73" i="4" s="1"/>
  <c r="I149" i="2"/>
  <c r="J154" i="2"/>
  <c r="H149" i="2"/>
  <c r="J155" i="2"/>
  <c r="H153" i="2"/>
  <c r="E136" i="2"/>
  <c r="H138" i="2"/>
  <c r="I142" i="2"/>
  <c r="G141" i="2"/>
  <c r="F137" i="2"/>
  <c r="C145" i="2"/>
  <c r="C74" i="3" s="1"/>
  <c r="D48" i="4" s="1"/>
  <c r="C78" i="4" s="1"/>
  <c r="B141" i="2"/>
  <c r="J135" i="2"/>
  <c r="D155" i="2"/>
  <c r="C139" i="2"/>
  <c r="C68" i="3" s="1"/>
  <c r="D42" i="4" s="1"/>
  <c r="C72" i="4" s="1"/>
  <c r="C143" i="2"/>
  <c r="C72" i="3" s="1"/>
  <c r="D46" i="4" s="1"/>
  <c r="C76" i="4" s="1"/>
  <c r="G137" i="2"/>
  <c r="K132" i="2"/>
  <c r="B133" i="2"/>
  <c r="I154" i="2"/>
  <c r="G134" i="2"/>
  <c r="G142" i="2"/>
  <c r="G155" i="2"/>
  <c r="G154" i="2"/>
  <c r="J140" i="2"/>
  <c r="J132" i="2"/>
  <c r="B150" i="2"/>
  <c r="I139" i="2"/>
  <c r="D139" i="2"/>
  <c r="K146" i="2"/>
  <c r="G132" i="2"/>
  <c r="G140" i="2"/>
  <c r="G151" i="2"/>
  <c r="G152" i="2"/>
  <c r="K151" i="2"/>
  <c r="B139" i="2"/>
  <c r="I135" i="2"/>
  <c r="K136" i="2"/>
  <c r="K144" i="2"/>
  <c r="K150" i="2"/>
  <c r="F153" i="2"/>
  <c r="I151" i="2"/>
  <c r="K148" i="2"/>
  <c r="AF91" i="1"/>
  <c r="D120" i="1" s="1"/>
  <c r="AF90" i="1"/>
  <c r="D119" i="1" s="1"/>
  <c r="AF89" i="1"/>
  <c r="D118" i="1" s="1"/>
  <c r="AF88" i="1"/>
  <c r="D117" i="1" s="1"/>
  <c r="AF87" i="1"/>
  <c r="D116" i="1" s="1"/>
  <c r="AF86" i="1"/>
  <c r="D115" i="1" s="1"/>
  <c r="AF85" i="1"/>
  <c r="D114" i="1" s="1"/>
  <c r="AF84" i="1"/>
  <c r="D113" i="1" s="1"/>
  <c r="AF83" i="1"/>
  <c r="D112" i="1" s="1"/>
  <c r="AF82" i="1"/>
  <c r="D111" i="1" s="1"/>
  <c r="AF81" i="1"/>
  <c r="D110" i="1" s="1"/>
  <c r="AF80" i="1"/>
  <c r="D109" i="1" s="1"/>
  <c r="AF79" i="1"/>
  <c r="D108" i="1" s="1"/>
  <c r="AF78" i="1"/>
  <c r="D107" i="1" s="1"/>
  <c r="AF77" i="1"/>
  <c r="D106" i="1" s="1"/>
  <c r="AF76" i="1"/>
  <c r="D105" i="1" s="1"/>
  <c r="AF75" i="1"/>
  <c r="D104" i="1" s="1"/>
  <c r="AF74" i="1"/>
  <c r="D103" i="1" s="1"/>
  <c r="AF73" i="1"/>
  <c r="D102" i="1" s="1"/>
  <c r="AF72" i="1"/>
  <c r="D101" i="1" s="1"/>
  <c r="AF71" i="1"/>
  <c r="D100" i="1" s="1"/>
  <c r="AF70" i="1"/>
  <c r="D99" i="1" s="1"/>
  <c r="AF69" i="1"/>
  <c r="D98" i="1" s="1"/>
  <c r="AF68" i="1"/>
  <c r="D97" i="1" s="1"/>
  <c r="AM91" i="1"/>
  <c r="AM89" i="1"/>
  <c r="AM87" i="1"/>
  <c r="AM85" i="1"/>
  <c r="AM83" i="1"/>
  <c r="AM81" i="1"/>
  <c r="AM79" i="1"/>
  <c r="AM77" i="1"/>
  <c r="AM75" i="1"/>
  <c r="AM73" i="1"/>
  <c r="AM71" i="1"/>
  <c r="AM69" i="1"/>
  <c r="AM90" i="1"/>
  <c r="AM88" i="1"/>
  <c r="AM86" i="1"/>
  <c r="AM84" i="1"/>
  <c r="AM82" i="1"/>
  <c r="AM80" i="1"/>
  <c r="AM78" i="1"/>
  <c r="AM76" i="1"/>
  <c r="AM74" i="1"/>
  <c r="AM72" i="1"/>
  <c r="AM70" i="1"/>
  <c r="AM68" i="1"/>
  <c r="AK90" i="1"/>
  <c r="I119" i="1" s="1"/>
  <c r="AK88" i="1"/>
  <c r="I117" i="1" s="1"/>
  <c r="AK86" i="1"/>
  <c r="I115" i="1" s="1"/>
  <c r="AK84" i="1"/>
  <c r="I113" i="1" s="1"/>
  <c r="AK82" i="1"/>
  <c r="I111" i="1" s="1"/>
  <c r="AK80" i="1"/>
  <c r="I109" i="1" s="1"/>
  <c r="AK78" i="1"/>
  <c r="I107" i="1" s="1"/>
  <c r="AK76" i="1"/>
  <c r="I105" i="1" s="1"/>
  <c r="AK74" i="1"/>
  <c r="I103" i="1" s="1"/>
  <c r="AK72" i="1"/>
  <c r="I101" i="1" s="1"/>
  <c r="AK70" i="1"/>
  <c r="I99" i="1" s="1"/>
  <c r="AK68" i="1"/>
  <c r="I97" i="1" s="1"/>
  <c r="AK91" i="1"/>
  <c r="I120" i="1" s="1"/>
  <c r="AK89" i="1"/>
  <c r="I118" i="1" s="1"/>
  <c r="AK87" i="1"/>
  <c r="I116" i="1" s="1"/>
  <c r="AK85" i="1"/>
  <c r="I114" i="1" s="1"/>
  <c r="AK83" i="1"/>
  <c r="I112" i="1" s="1"/>
  <c r="AK81" i="1"/>
  <c r="I110" i="1" s="1"/>
  <c r="AK79" i="1"/>
  <c r="I108" i="1" s="1"/>
  <c r="AK77" i="1"/>
  <c r="I106" i="1" s="1"/>
  <c r="AK75" i="1"/>
  <c r="I104" i="1" s="1"/>
  <c r="AK73" i="1"/>
  <c r="I102" i="1" s="1"/>
  <c r="AK71" i="1"/>
  <c r="I100" i="1" s="1"/>
  <c r="AK69" i="1"/>
  <c r="I98" i="1" s="1"/>
  <c r="K91" i="1"/>
  <c r="K120" i="1" s="1"/>
  <c r="K85" i="1"/>
  <c r="K88" i="1"/>
  <c r="K84" i="1"/>
  <c r="K78" i="1"/>
  <c r="K74" i="1"/>
  <c r="K103" i="1" s="1"/>
  <c r="K70" i="1"/>
  <c r="K99" i="1" s="1"/>
  <c r="K68" i="1"/>
  <c r="K97" i="1" s="1"/>
  <c r="K89" i="1"/>
  <c r="K81" i="1"/>
  <c r="K77" i="1"/>
  <c r="K73" i="1"/>
  <c r="K79" i="1"/>
  <c r="K71" i="1"/>
  <c r="K83" i="1"/>
  <c r="K112" i="1" s="1"/>
  <c r="K82" i="1"/>
  <c r="K76" i="1"/>
  <c r="K90" i="1"/>
  <c r="K75" i="1"/>
  <c r="K69" i="1"/>
  <c r="K98" i="1" s="1"/>
  <c r="K87" i="1"/>
  <c r="K86" i="1"/>
  <c r="K80" i="1"/>
  <c r="K72" i="1"/>
  <c r="K101" i="1" s="1"/>
  <c r="AI91" i="1"/>
  <c r="G120" i="1" s="1"/>
  <c r="AI89" i="1"/>
  <c r="G118" i="1" s="1"/>
  <c r="AI87" i="1"/>
  <c r="G116" i="1" s="1"/>
  <c r="AI85" i="1"/>
  <c r="G114" i="1" s="1"/>
  <c r="AI83" i="1"/>
  <c r="G112" i="1" s="1"/>
  <c r="AI81" i="1"/>
  <c r="G110" i="1" s="1"/>
  <c r="AI79" i="1"/>
  <c r="G108" i="1" s="1"/>
  <c r="AI77" i="1"/>
  <c r="G106" i="1" s="1"/>
  <c r="AI75" i="1"/>
  <c r="G104" i="1" s="1"/>
  <c r="AI73" i="1"/>
  <c r="G102" i="1" s="1"/>
  <c r="AI71" i="1"/>
  <c r="G100" i="1" s="1"/>
  <c r="AI69" i="1"/>
  <c r="G98" i="1" s="1"/>
  <c r="AI86" i="1"/>
  <c r="G115" i="1" s="1"/>
  <c r="AI78" i="1"/>
  <c r="G107" i="1" s="1"/>
  <c r="AI70" i="1"/>
  <c r="G99" i="1" s="1"/>
  <c r="AI88" i="1"/>
  <c r="G117" i="1" s="1"/>
  <c r="AI80" i="1"/>
  <c r="G109" i="1" s="1"/>
  <c r="AI72" i="1"/>
  <c r="G101" i="1" s="1"/>
  <c r="AI90" i="1"/>
  <c r="G119" i="1" s="1"/>
  <c r="AI82" i="1"/>
  <c r="G111" i="1" s="1"/>
  <c r="AI74" i="1"/>
  <c r="G103" i="1" s="1"/>
  <c r="AI84" i="1"/>
  <c r="G113" i="1" s="1"/>
  <c r="AI76" i="1"/>
  <c r="G105" i="1" s="1"/>
  <c r="AI68" i="1"/>
  <c r="G97" i="1" s="1"/>
  <c r="AH91" i="1"/>
  <c r="F120" i="1" s="1"/>
  <c r="AH89" i="1"/>
  <c r="F118" i="1" s="1"/>
  <c r="AH87" i="1"/>
  <c r="F116" i="1" s="1"/>
  <c r="AH85" i="1"/>
  <c r="F114" i="1" s="1"/>
  <c r="AH83" i="1"/>
  <c r="F112" i="1" s="1"/>
  <c r="AH81" i="1"/>
  <c r="F110" i="1" s="1"/>
  <c r="AH79" i="1"/>
  <c r="F108" i="1" s="1"/>
  <c r="AH77" i="1"/>
  <c r="F106" i="1" s="1"/>
  <c r="AH75" i="1"/>
  <c r="F104" i="1" s="1"/>
  <c r="AH73" i="1"/>
  <c r="F102" i="1" s="1"/>
  <c r="AH71" i="1"/>
  <c r="F100" i="1" s="1"/>
  <c r="AH69" i="1"/>
  <c r="F98" i="1" s="1"/>
  <c r="AH84" i="1"/>
  <c r="F113" i="1" s="1"/>
  <c r="AH76" i="1"/>
  <c r="F105" i="1" s="1"/>
  <c r="AH68" i="1"/>
  <c r="F97" i="1" s="1"/>
  <c r="AH86" i="1"/>
  <c r="F115" i="1" s="1"/>
  <c r="AH78" i="1"/>
  <c r="F107" i="1" s="1"/>
  <c r="AH70" i="1"/>
  <c r="F99" i="1" s="1"/>
  <c r="AH88" i="1"/>
  <c r="F117" i="1" s="1"/>
  <c r="AH80" i="1"/>
  <c r="F109" i="1" s="1"/>
  <c r="AH72" i="1"/>
  <c r="F101" i="1" s="1"/>
  <c r="AH90" i="1"/>
  <c r="F119" i="1" s="1"/>
  <c r="AH82" i="1"/>
  <c r="F111" i="1" s="1"/>
  <c r="AH74" i="1"/>
  <c r="F103" i="1" s="1"/>
  <c r="J86" i="1"/>
  <c r="J82" i="1"/>
  <c r="J111" i="1" s="1"/>
  <c r="J90" i="1"/>
  <c r="J119" i="1" s="1"/>
  <c r="J87" i="1"/>
  <c r="J83" i="1"/>
  <c r="J79" i="1"/>
  <c r="J75" i="1"/>
  <c r="J71" i="1"/>
  <c r="J88" i="1"/>
  <c r="J85" i="1"/>
  <c r="J84" i="1"/>
  <c r="J78" i="1"/>
  <c r="J74" i="1"/>
  <c r="J80" i="1"/>
  <c r="J77" i="1"/>
  <c r="J72" i="1"/>
  <c r="J101" i="1" s="1"/>
  <c r="J91" i="1"/>
  <c r="J120" i="1" s="1"/>
  <c r="J89" i="1"/>
  <c r="J81" i="1"/>
  <c r="J76" i="1"/>
  <c r="J105" i="1" s="1"/>
  <c r="J73" i="1"/>
  <c r="J102" i="1" s="1"/>
  <c r="J70" i="1"/>
  <c r="J99" i="1" s="1"/>
  <c r="J69" i="1"/>
  <c r="J68" i="1"/>
  <c r="AG90" i="1"/>
  <c r="E119" i="1" s="1"/>
  <c r="AG88" i="1"/>
  <c r="E117" i="1" s="1"/>
  <c r="AG86" i="1"/>
  <c r="E115" i="1" s="1"/>
  <c r="AG84" i="1"/>
  <c r="E113" i="1" s="1"/>
  <c r="AG82" i="1"/>
  <c r="E111" i="1" s="1"/>
  <c r="AG80" i="1"/>
  <c r="E109" i="1" s="1"/>
  <c r="AG78" i="1"/>
  <c r="E107" i="1" s="1"/>
  <c r="AG76" i="1"/>
  <c r="E105" i="1" s="1"/>
  <c r="AG74" i="1"/>
  <c r="E103" i="1" s="1"/>
  <c r="AG72" i="1"/>
  <c r="E101" i="1" s="1"/>
  <c r="AG70" i="1"/>
  <c r="E99" i="1" s="1"/>
  <c r="AG68" i="1"/>
  <c r="E97" i="1" s="1"/>
  <c r="AG91" i="1"/>
  <c r="E120" i="1" s="1"/>
  <c r="AG89" i="1"/>
  <c r="E118" i="1" s="1"/>
  <c r="AG87" i="1"/>
  <c r="E116" i="1" s="1"/>
  <c r="AG85" i="1"/>
  <c r="E114" i="1" s="1"/>
  <c r="AG83" i="1"/>
  <c r="E112" i="1" s="1"/>
  <c r="AG81" i="1"/>
  <c r="E110" i="1" s="1"/>
  <c r="AG79" i="1"/>
  <c r="E108" i="1" s="1"/>
  <c r="AG77" i="1"/>
  <c r="E106" i="1" s="1"/>
  <c r="AG75" i="1"/>
  <c r="E104" i="1" s="1"/>
  <c r="AG73" i="1"/>
  <c r="E102" i="1" s="1"/>
  <c r="AG71" i="1"/>
  <c r="E100" i="1" s="1"/>
  <c r="AG69" i="1"/>
  <c r="E98" i="1" s="1"/>
  <c r="AD90" i="1"/>
  <c r="B119" i="1" s="1"/>
  <c r="AD88" i="1"/>
  <c r="B117" i="1" s="1"/>
  <c r="AD86" i="1"/>
  <c r="B115" i="1" s="1"/>
  <c r="AD84" i="1"/>
  <c r="B113" i="1" s="1"/>
  <c r="AD82" i="1"/>
  <c r="B111" i="1" s="1"/>
  <c r="AD80" i="1"/>
  <c r="B109" i="1" s="1"/>
  <c r="AD78" i="1"/>
  <c r="B107" i="1" s="1"/>
  <c r="AD76" i="1"/>
  <c r="B105" i="1" s="1"/>
  <c r="AD74" i="1"/>
  <c r="B103" i="1" s="1"/>
  <c r="AD72" i="1"/>
  <c r="B101" i="1" s="1"/>
  <c r="AD70" i="1"/>
  <c r="B99" i="1" s="1"/>
  <c r="AD89" i="1"/>
  <c r="B118" i="1" s="1"/>
  <c r="AD81" i="1"/>
  <c r="B110" i="1" s="1"/>
  <c r="AD73" i="1"/>
  <c r="B102" i="1" s="1"/>
  <c r="AD91" i="1"/>
  <c r="B120" i="1" s="1"/>
  <c r="AD83" i="1"/>
  <c r="B112" i="1" s="1"/>
  <c r="AD75" i="1"/>
  <c r="B104" i="1" s="1"/>
  <c r="AD85" i="1"/>
  <c r="B114" i="1" s="1"/>
  <c r="AD77" i="1"/>
  <c r="B106" i="1" s="1"/>
  <c r="AD69" i="1"/>
  <c r="BE69" i="1" s="1"/>
  <c r="AD87" i="1"/>
  <c r="B116" i="1" s="1"/>
  <c r="AD79" i="1"/>
  <c r="B108" i="1" s="1"/>
  <c r="AD71" i="1"/>
  <c r="B100" i="1" s="1"/>
  <c r="K102" i="1" l="1"/>
  <c r="P33" i="5"/>
  <c r="P63" i="5" s="1"/>
  <c r="P90" i="5" s="1"/>
  <c r="P36" i="4"/>
  <c r="O66" i="4" s="1"/>
  <c r="P34" i="5"/>
  <c r="P64" i="5" s="1"/>
  <c r="P91" i="5" s="1"/>
  <c r="P37" i="4"/>
  <c r="O67" i="4" s="1"/>
  <c r="J108" i="1"/>
  <c r="J72" i="3" s="1"/>
  <c r="K46" i="4" s="1"/>
  <c r="J76" i="4" s="1"/>
  <c r="K119" i="1"/>
  <c r="K83" i="3" s="1"/>
  <c r="L57" i="4" s="1"/>
  <c r="K87" i="4" s="1"/>
  <c r="J103" i="1"/>
  <c r="J67" i="3" s="1"/>
  <c r="K41" i="4" s="1"/>
  <c r="J71" i="4" s="1"/>
  <c r="K108" i="1"/>
  <c r="K72" i="3" s="1"/>
  <c r="L46" i="4" s="1"/>
  <c r="K76" i="4" s="1"/>
  <c r="J116" i="1"/>
  <c r="K115" i="1"/>
  <c r="K79" i="3" s="1"/>
  <c r="L53" i="4" s="1"/>
  <c r="K83" i="4" s="1"/>
  <c r="J113" i="1"/>
  <c r="J77" i="3" s="1"/>
  <c r="K51" i="4" s="1"/>
  <c r="J81" i="4" s="1"/>
  <c r="J107" i="1"/>
  <c r="J71" i="3" s="1"/>
  <c r="K45" i="4" s="1"/>
  <c r="J75" i="4" s="1"/>
  <c r="K113" i="1"/>
  <c r="K77" i="3" s="1"/>
  <c r="L51" i="4" s="1"/>
  <c r="K81" i="4" s="1"/>
  <c r="J110" i="1"/>
  <c r="J74" i="3" s="1"/>
  <c r="K48" i="4" s="1"/>
  <c r="J78" i="4" s="1"/>
  <c r="K106" i="1"/>
  <c r="K70" i="3" s="1"/>
  <c r="L44" i="4" s="1"/>
  <c r="K74" i="4" s="1"/>
  <c r="K117" i="1"/>
  <c r="K81" i="3" s="1"/>
  <c r="L55" i="4" s="1"/>
  <c r="K85" i="4" s="1"/>
  <c r="J118" i="1"/>
  <c r="J82" i="3" s="1"/>
  <c r="K56" i="4" s="1"/>
  <c r="J86" i="4" s="1"/>
  <c r="K110" i="1"/>
  <c r="K74" i="3" s="1"/>
  <c r="L48" i="4" s="1"/>
  <c r="K78" i="4" s="1"/>
  <c r="K104" i="1"/>
  <c r="K68" i="3" s="1"/>
  <c r="L42" i="4" s="1"/>
  <c r="K72" i="4" s="1"/>
  <c r="K111" i="1"/>
  <c r="K75" i="3" s="1"/>
  <c r="L49" i="4" s="1"/>
  <c r="K79" i="4" s="1"/>
  <c r="J106" i="1"/>
  <c r="J70" i="3" s="1"/>
  <c r="K44" i="4" s="1"/>
  <c r="J74" i="4" s="1"/>
  <c r="J104" i="1"/>
  <c r="J68" i="3" s="1"/>
  <c r="K42" i="4" s="1"/>
  <c r="J72" i="4" s="1"/>
  <c r="J114" i="1"/>
  <c r="J78" i="3" s="1"/>
  <c r="K52" i="4" s="1"/>
  <c r="J82" i="4" s="1"/>
  <c r="J117" i="1"/>
  <c r="J81" i="3" s="1"/>
  <c r="K55" i="4" s="1"/>
  <c r="J85" i="4" s="1"/>
  <c r="K100" i="1"/>
  <c r="K64" i="3" s="1"/>
  <c r="L38" i="4" s="1"/>
  <c r="K68" i="4" s="1"/>
  <c r="K116" i="1"/>
  <c r="K80" i="3" s="1"/>
  <c r="L54" i="4" s="1"/>
  <c r="K84" i="4" s="1"/>
  <c r="K107" i="1"/>
  <c r="K71" i="3" s="1"/>
  <c r="L45" i="4" s="1"/>
  <c r="K75" i="4" s="1"/>
  <c r="H112" i="1"/>
  <c r="H76" i="3" s="1"/>
  <c r="I50" i="4" s="1"/>
  <c r="H80" i="4" s="1"/>
  <c r="J115" i="1"/>
  <c r="J79" i="3" s="1"/>
  <c r="K53" i="4" s="1"/>
  <c r="J83" i="4" s="1"/>
  <c r="K105" i="1"/>
  <c r="K69" i="3" s="1"/>
  <c r="L43" i="4" s="1"/>
  <c r="K73" i="4" s="1"/>
  <c r="K118" i="1"/>
  <c r="K82" i="3" s="1"/>
  <c r="L56" i="4" s="1"/>
  <c r="K86" i="4" s="1"/>
  <c r="J97" i="1"/>
  <c r="J61" i="3" s="1"/>
  <c r="K35" i="4" s="1"/>
  <c r="J65" i="4" s="1"/>
  <c r="J100" i="1"/>
  <c r="J64" i="3" s="1"/>
  <c r="K38" i="4" s="1"/>
  <c r="J68" i="4" s="1"/>
  <c r="B98" i="1"/>
  <c r="B62" i="3" s="1"/>
  <c r="C36" i="4" s="1"/>
  <c r="B66" i="4" s="1"/>
  <c r="J98" i="1"/>
  <c r="J62" i="3" s="1"/>
  <c r="K36" i="4" s="1"/>
  <c r="J66" i="4" s="1"/>
  <c r="K109" i="1"/>
  <c r="K73" i="3" s="1"/>
  <c r="L47" i="4" s="1"/>
  <c r="K77" i="4" s="1"/>
  <c r="H119" i="1"/>
  <c r="H83" i="3" s="1"/>
  <c r="K114" i="1"/>
  <c r="K78" i="3" s="1"/>
  <c r="L52" i="4" s="1"/>
  <c r="K82" i="4" s="1"/>
  <c r="J109" i="1"/>
  <c r="J73" i="3" s="1"/>
  <c r="K47" i="4" s="1"/>
  <c r="J77" i="4" s="1"/>
  <c r="J112" i="1"/>
  <c r="J76" i="3" s="1"/>
  <c r="K50" i="4" s="1"/>
  <c r="J80" i="4" s="1"/>
  <c r="C61" i="3"/>
  <c r="D35" i="4" s="1"/>
  <c r="C65" i="4" s="1"/>
  <c r="D46" i="5"/>
  <c r="Y32" i="5"/>
  <c r="Y62" i="5" s="1"/>
  <c r="Y89" i="5" s="1"/>
  <c r="Y35" i="4"/>
  <c r="X65" i="4" s="1"/>
  <c r="B61" i="3"/>
  <c r="C35" i="4" s="1"/>
  <c r="B65" i="4" s="1"/>
  <c r="BN89" i="1"/>
  <c r="BM73" i="1"/>
  <c r="BM88" i="1"/>
  <c r="BN76" i="1"/>
  <c r="BN77" i="1"/>
  <c r="BN85" i="1"/>
  <c r="BM69" i="1"/>
  <c r="BM83" i="1"/>
  <c r="BM89" i="1"/>
  <c r="BM84" i="1"/>
  <c r="BN78" i="1"/>
  <c r="BN86" i="1"/>
  <c r="BN71" i="1"/>
  <c r="BN79" i="1"/>
  <c r="BN87" i="1"/>
  <c r="BM91" i="1"/>
  <c r="BM70" i="1"/>
  <c r="BM86" i="1"/>
  <c r="BN68" i="1"/>
  <c r="BN84" i="1"/>
  <c r="BN69" i="1"/>
  <c r="BM68" i="1"/>
  <c r="BM76" i="1"/>
  <c r="BN70" i="1"/>
  <c r="BM77" i="1"/>
  <c r="BM71" i="1"/>
  <c r="BM78" i="1"/>
  <c r="BN72" i="1"/>
  <c r="BN80" i="1"/>
  <c r="BN88" i="1"/>
  <c r="BN73" i="1"/>
  <c r="BN81" i="1"/>
  <c r="BM85" i="1"/>
  <c r="BM79" i="1"/>
  <c r="BM72" i="1"/>
  <c r="BM80" i="1"/>
  <c r="D76" i="5"/>
  <c r="D103" i="5" s="1"/>
  <c r="BN74" i="1"/>
  <c r="BN82" i="1"/>
  <c r="BN90" i="1"/>
  <c r="BN75" i="1"/>
  <c r="BN83" i="1"/>
  <c r="BN91" i="1"/>
  <c r="BM75" i="1"/>
  <c r="BM81" i="1"/>
  <c r="BM87" i="1"/>
  <c r="BM74" i="1"/>
  <c r="BM82" i="1"/>
  <c r="BM90" i="1"/>
  <c r="B82" i="3"/>
  <c r="C56" i="4" s="1"/>
  <c r="B86" i="4" s="1"/>
  <c r="BE89" i="1"/>
  <c r="B75" i="3"/>
  <c r="C49" i="4" s="1"/>
  <c r="B79" i="4" s="1"/>
  <c r="BE82" i="1"/>
  <c r="E68" i="3"/>
  <c r="F42" i="4" s="1"/>
  <c r="E72" i="4" s="1"/>
  <c r="BH75" i="1"/>
  <c r="E84" i="3"/>
  <c r="F58" i="4" s="1"/>
  <c r="E88" i="4" s="1"/>
  <c r="BH91" i="1"/>
  <c r="E75" i="3"/>
  <c r="F49" i="4" s="1"/>
  <c r="E79" i="4" s="1"/>
  <c r="BH82" i="1"/>
  <c r="F65" i="3"/>
  <c r="G39" i="4" s="1"/>
  <c r="F69" i="4" s="1"/>
  <c r="BI72" i="1"/>
  <c r="F77" i="3"/>
  <c r="G51" i="4" s="1"/>
  <c r="F81" i="4" s="1"/>
  <c r="BI84" i="1"/>
  <c r="F84" i="3"/>
  <c r="G58" i="4" s="1"/>
  <c r="F88" i="4" s="1"/>
  <c r="BI91" i="1"/>
  <c r="G73" i="3"/>
  <c r="H47" i="4" s="1"/>
  <c r="G77" i="4" s="1"/>
  <c r="BJ80" i="1"/>
  <c r="G68" i="3"/>
  <c r="H42" i="4" s="1"/>
  <c r="G72" i="4" s="1"/>
  <c r="BJ75" i="1"/>
  <c r="G84" i="3"/>
  <c r="H58" i="4" s="1"/>
  <c r="G88" i="4" s="1"/>
  <c r="BJ91" i="1"/>
  <c r="I76" i="3"/>
  <c r="J50" i="4" s="1"/>
  <c r="I80" i="4" s="1"/>
  <c r="BL83" i="1"/>
  <c r="I84" i="3"/>
  <c r="J58" i="4" s="1"/>
  <c r="I88" i="4" s="1"/>
  <c r="BL91" i="1"/>
  <c r="I75" i="3"/>
  <c r="J49" i="4" s="1"/>
  <c r="I79" i="4" s="1"/>
  <c r="BL82" i="1"/>
  <c r="D64" i="3"/>
  <c r="E38" i="4" s="1"/>
  <c r="D68" i="4" s="1"/>
  <c r="BG71" i="1"/>
  <c r="B77" i="3"/>
  <c r="C51" i="4" s="1"/>
  <c r="B81" i="4" s="1"/>
  <c r="BE84" i="1"/>
  <c r="E78" i="3"/>
  <c r="F52" i="4" s="1"/>
  <c r="E82" i="4" s="1"/>
  <c r="BH85" i="1"/>
  <c r="E69" i="3"/>
  <c r="F43" i="4" s="1"/>
  <c r="E73" i="4" s="1"/>
  <c r="BH76" i="1"/>
  <c r="F67" i="3"/>
  <c r="G41" i="4" s="1"/>
  <c r="F71" i="4" s="1"/>
  <c r="BI74" i="1"/>
  <c r="F79" i="3"/>
  <c r="G53" i="4" s="1"/>
  <c r="F83" i="4" s="1"/>
  <c r="BI86" i="1"/>
  <c r="F70" i="3"/>
  <c r="G44" i="4" s="1"/>
  <c r="F74" i="4" s="1"/>
  <c r="BI77" i="1"/>
  <c r="G61" i="3"/>
  <c r="H35" i="4" s="1"/>
  <c r="G65" i="4" s="1"/>
  <c r="BJ68" i="1"/>
  <c r="G81" i="3"/>
  <c r="H55" i="4" s="1"/>
  <c r="G85" i="4" s="1"/>
  <c r="BJ88" i="1"/>
  <c r="G70" i="3"/>
  <c r="H44" i="4" s="1"/>
  <c r="G74" i="4" s="1"/>
  <c r="BJ77" i="1"/>
  <c r="I62" i="3"/>
  <c r="J36" i="4" s="1"/>
  <c r="I66" i="4" s="1"/>
  <c r="BL69" i="1"/>
  <c r="I78" i="3"/>
  <c r="J52" i="4" s="1"/>
  <c r="I82" i="4" s="1"/>
  <c r="BL85" i="1"/>
  <c r="I61" i="3"/>
  <c r="J35" i="4" s="1"/>
  <c r="I65" i="4" s="1"/>
  <c r="BL68" i="1"/>
  <c r="I77" i="3"/>
  <c r="J51" i="4" s="1"/>
  <c r="I81" i="4" s="1"/>
  <c r="BL84" i="1"/>
  <c r="D61" i="3"/>
  <c r="E35" i="4" s="1"/>
  <c r="D65" i="4" s="1"/>
  <c r="BG68" i="1"/>
  <c r="D65" i="3"/>
  <c r="E39" i="4" s="1"/>
  <c r="D69" i="4" s="1"/>
  <c r="BG72" i="1"/>
  <c r="D69" i="3"/>
  <c r="E43" i="4" s="1"/>
  <c r="D73" i="4" s="1"/>
  <c r="BG76" i="1"/>
  <c r="D73" i="3"/>
  <c r="E47" i="4" s="1"/>
  <c r="D77" i="4" s="1"/>
  <c r="BG80" i="1"/>
  <c r="D77" i="3"/>
  <c r="E51" i="4" s="1"/>
  <c r="D81" i="4" s="1"/>
  <c r="BG84" i="1"/>
  <c r="D81" i="3"/>
  <c r="E55" i="4" s="1"/>
  <c r="D85" i="4" s="1"/>
  <c r="BG88" i="1"/>
  <c r="H82" i="3"/>
  <c r="I56" i="4" s="1"/>
  <c r="H86" i="4" s="1"/>
  <c r="BK89" i="1"/>
  <c r="H66" i="3"/>
  <c r="I40" i="4" s="1"/>
  <c r="H70" i="4" s="1"/>
  <c r="BK73" i="1"/>
  <c r="H63" i="3"/>
  <c r="I37" i="4" s="1"/>
  <c r="H67" i="4" s="1"/>
  <c r="BK70" i="1"/>
  <c r="B72" i="3"/>
  <c r="C46" i="4" s="1"/>
  <c r="B76" i="4" s="1"/>
  <c r="BE79" i="1"/>
  <c r="B78" i="3"/>
  <c r="C52" i="4" s="1"/>
  <c r="B82" i="4" s="1"/>
  <c r="BE85" i="1"/>
  <c r="B66" i="3"/>
  <c r="C40" i="4" s="1"/>
  <c r="B70" i="4" s="1"/>
  <c r="BE73" i="1"/>
  <c r="B63" i="3"/>
  <c r="C37" i="4" s="1"/>
  <c r="B67" i="4" s="1"/>
  <c r="BE70" i="1"/>
  <c r="B71" i="3"/>
  <c r="C45" i="4" s="1"/>
  <c r="B75" i="4" s="1"/>
  <c r="BE78" i="1"/>
  <c r="B79" i="3"/>
  <c r="C53" i="4" s="1"/>
  <c r="B83" i="4" s="1"/>
  <c r="BE86" i="1"/>
  <c r="E64" i="3"/>
  <c r="F38" i="4" s="1"/>
  <c r="E68" i="4" s="1"/>
  <c r="BH71" i="1"/>
  <c r="E72" i="3"/>
  <c r="F46" i="4" s="1"/>
  <c r="E76" i="4" s="1"/>
  <c r="BH79" i="1"/>
  <c r="E80" i="3"/>
  <c r="F54" i="4" s="1"/>
  <c r="E84" i="4" s="1"/>
  <c r="BH87" i="1"/>
  <c r="E63" i="3"/>
  <c r="F37" i="4" s="1"/>
  <c r="E67" i="4" s="1"/>
  <c r="BH70" i="1"/>
  <c r="E71" i="3"/>
  <c r="F45" i="4" s="1"/>
  <c r="E75" i="4" s="1"/>
  <c r="BH78" i="1"/>
  <c r="E79" i="3"/>
  <c r="F53" i="4" s="1"/>
  <c r="E83" i="4" s="1"/>
  <c r="BH86" i="1"/>
  <c r="F75" i="3"/>
  <c r="G49" i="4" s="1"/>
  <c r="F79" i="4" s="1"/>
  <c r="BI82" i="1"/>
  <c r="F81" i="3"/>
  <c r="G55" i="4" s="1"/>
  <c r="F85" i="4" s="1"/>
  <c r="BI88" i="1"/>
  <c r="F61" i="3"/>
  <c r="G35" i="4" s="1"/>
  <c r="F65" i="4" s="1"/>
  <c r="BI68" i="1"/>
  <c r="F64" i="3"/>
  <c r="G38" i="4" s="1"/>
  <c r="F68" i="4" s="1"/>
  <c r="BI71" i="1"/>
  <c r="F72" i="3"/>
  <c r="G46" i="4" s="1"/>
  <c r="F76" i="4" s="1"/>
  <c r="BI79" i="1"/>
  <c r="F80" i="3"/>
  <c r="G54" i="4" s="1"/>
  <c r="F84" i="4" s="1"/>
  <c r="BI87" i="1"/>
  <c r="G69" i="3"/>
  <c r="H43" i="4" s="1"/>
  <c r="G73" i="4" s="1"/>
  <c r="BJ76" i="1"/>
  <c r="G83" i="3"/>
  <c r="H57" i="4" s="1"/>
  <c r="G87" i="4" s="1"/>
  <c r="BJ90" i="1"/>
  <c r="G63" i="3"/>
  <c r="H37" i="4" s="1"/>
  <c r="G67" i="4" s="1"/>
  <c r="BJ70" i="1"/>
  <c r="G64" i="3"/>
  <c r="H38" i="4" s="1"/>
  <c r="G68" i="4" s="1"/>
  <c r="BJ71" i="1"/>
  <c r="G72" i="3"/>
  <c r="H46" i="4" s="1"/>
  <c r="G76" i="4" s="1"/>
  <c r="BJ79" i="1"/>
  <c r="G80" i="3"/>
  <c r="H54" i="4" s="1"/>
  <c r="G84" i="4" s="1"/>
  <c r="BJ87" i="1"/>
  <c r="I64" i="3"/>
  <c r="J38" i="4" s="1"/>
  <c r="I68" i="4" s="1"/>
  <c r="BL71" i="1"/>
  <c r="I72" i="3"/>
  <c r="J46" i="4" s="1"/>
  <c r="I76" i="4" s="1"/>
  <c r="BL79" i="1"/>
  <c r="I80" i="3"/>
  <c r="J54" i="4" s="1"/>
  <c r="I84" i="4" s="1"/>
  <c r="BL87" i="1"/>
  <c r="I63" i="3"/>
  <c r="J37" i="4" s="1"/>
  <c r="I67" i="4" s="1"/>
  <c r="BL70" i="1"/>
  <c r="I71" i="3"/>
  <c r="J45" i="4" s="1"/>
  <c r="I75" i="4" s="1"/>
  <c r="BL78" i="1"/>
  <c r="I79" i="3"/>
  <c r="J53" i="4" s="1"/>
  <c r="I83" i="4" s="1"/>
  <c r="BL86" i="1"/>
  <c r="D62" i="3"/>
  <c r="E36" i="4" s="1"/>
  <c r="D66" i="4" s="1"/>
  <c r="BG69" i="1"/>
  <c r="D66" i="3"/>
  <c r="E40" i="4" s="1"/>
  <c r="D70" i="4" s="1"/>
  <c r="BG73" i="1"/>
  <c r="D70" i="3"/>
  <c r="E44" i="4" s="1"/>
  <c r="D74" i="4" s="1"/>
  <c r="BG77" i="1"/>
  <c r="D74" i="3"/>
  <c r="E48" i="4" s="1"/>
  <c r="D78" i="4" s="1"/>
  <c r="BG81" i="1"/>
  <c r="D78" i="3"/>
  <c r="E52" i="4" s="1"/>
  <c r="D82" i="4" s="1"/>
  <c r="BG85" i="1"/>
  <c r="D82" i="3"/>
  <c r="E56" i="4" s="1"/>
  <c r="D86" i="4" s="1"/>
  <c r="BG89" i="1"/>
  <c r="H77" i="3"/>
  <c r="I51" i="4" s="1"/>
  <c r="H81" i="4" s="1"/>
  <c r="BK84" i="1"/>
  <c r="H72" i="3"/>
  <c r="I46" i="4" s="1"/>
  <c r="H76" i="4" s="1"/>
  <c r="BK79" i="1"/>
  <c r="H81" i="3"/>
  <c r="I55" i="4" s="1"/>
  <c r="H85" i="4" s="1"/>
  <c r="BK88" i="1"/>
  <c r="H78" i="3"/>
  <c r="I52" i="4" s="1"/>
  <c r="H82" i="4" s="1"/>
  <c r="BK85" i="1"/>
  <c r="H71" i="3"/>
  <c r="I45" i="4" s="1"/>
  <c r="H75" i="4" s="1"/>
  <c r="BK78" i="1"/>
  <c r="H84" i="3"/>
  <c r="I58" i="4" s="1"/>
  <c r="H88" i="4" s="1"/>
  <c r="H64" i="3"/>
  <c r="I38" i="4" s="1"/>
  <c r="H68" i="4" s="1"/>
  <c r="BK71" i="1"/>
  <c r="B76" i="3"/>
  <c r="C50" i="4" s="1"/>
  <c r="B80" i="4" s="1"/>
  <c r="BE83" i="1"/>
  <c r="B67" i="3"/>
  <c r="C41" i="4" s="1"/>
  <c r="B71" i="4" s="1"/>
  <c r="BE74" i="1"/>
  <c r="B83" i="3"/>
  <c r="C57" i="4" s="1"/>
  <c r="B87" i="4" s="1"/>
  <c r="BE90" i="1"/>
  <c r="E76" i="3"/>
  <c r="F50" i="4" s="1"/>
  <c r="E80" i="4" s="1"/>
  <c r="BH83" i="1"/>
  <c r="E67" i="3"/>
  <c r="F41" i="4" s="1"/>
  <c r="E71" i="4" s="1"/>
  <c r="BH74" i="1"/>
  <c r="E83" i="3"/>
  <c r="F57" i="4" s="1"/>
  <c r="E87" i="4" s="1"/>
  <c r="BH90" i="1"/>
  <c r="F71" i="3"/>
  <c r="G45" i="4" s="1"/>
  <c r="F75" i="4" s="1"/>
  <c r="BI78" i="1"/>
  <c r="F68" i="3"/>
  <c r="G42" i="4" s="1"/>
  <c r="F72" i="4" s="1"/>
  <c r="BI75" i="1"/>
  <c r="F76" i="3"/>
  <c r="G50" i="4" s="1"/>
  <c r="F80" i="4" s="1"/>
  <c r="BI83" i="1"/>
  <c r="G67" i="3"/>
  <c r="H41" i="4" s="1"/>
  <c r="G71" i="4" s="1"/>
  <c r="BJ74" i="1"/>
  <c r="G79" i="3"/>
  <c r="H53" i="4" s="1"/>
  <c r="G83" i="4" s="1"/>
  <c r="BJ86" i="1"/>
  <c r="G76" i="3"/>
  <c r="H50" i="4" s="1"/>
  <c r="G80" i="4" s="1"/>
  <c r="BJ83" i="1"/>
  <c r="I68" i="3"/>
  <c r="J42" i="4" s="1"/>
  <c r="I72" i="4" s="1"/>
  <c r="BL75" i="1"/>
  <c r="I67" i="3"/>
  <c r="J41" i="4" s="1"/>
  <c r="I71" i="4" s="1"/>
  <c r="BL74" i="1"/>
  <c r="I83" i="3"/>
  <c r="J57" i="4" s="1"/>
  <c r="I87" i="4" s="1"/>
  <c r="BL90" i="1"/>
  <c r="D68" i="3"/>
  <c r="E42" i="4" s="1"/>
  <c r="D72" i="4" s="1"/>
  <c r="BG75" i="1"/>
  <c r="D72" i="3"/>
  <c r="E46" i="4" s="1"/>
  <c r="D76" i="4" s="1"/>
  <c r="BG79" i="1"/>
  <c r="D76" i="3"/>
  <c r="E50" i="4" s="1"/>
  <c r="D80" i="4" s="1"/>
  <c r="BG83" i="1"/>
  <c r="D80" i="3"/>
  <c r="E54" i="4" s="1"/>
  <c r="D84" i="4" s="1"/>
  <c r="BG87" i="1"/>
  <c r="D84" i="3"/>
  <c r="E58" i="4" s="1"/>
  <c r="D88" i="4" s="1"/>
  <c r="BG91" i="1"/>
  <c r="H61" i="3"/>
  <c r="I35" i="4" s="1"/>
  <c r="H65" i="4" s="1"/>
  <c r="BK68" i="1"/>
  <c r="H68" i="3"/>
  <c r="I42" i="4" s="1"/>
  <c r="H72" i="4" s="1"/>
  <c r="BK75" i="1"/>
  <c r="H65" i="3"/>
  <c r="I39" i="4" s="1"/>
  <c r="H69" i="4" s="1"/>
  <c r="BK72" i="1"/>
  <c r="H80" i="3"/>
  <c r="I54" i="4" s="1"/>
  <c r="H84" i="4" s="1"/>
  <c r="BK87" i="1"/>
  <c r="H70" i="3"/>
  <c r="I44" i="4" s="1"/>
  <c r="H74" i="4" s="1"/>
  <c r="BK77" i="1"/>
  <c r="H79" i="3"/>
  <c r="I53" i="4" s="1"/>
  <c r="H83" i="4" s="1"/>
  <c r="BK86" i="1"/>
  <c r="B64" i="3"/>
  <c r="C38" i="4" s="1"/>
  <c r="B68" i="4" s="1"/>
  <c r="BE71" i="1"/>
  <c r="B70" i="3"/>
  <c r="C44" i="4" s="1"/>
  <c r="B74" i="4" s="1"/>
  <c r="BE77" i="1"/>
  <c r="B84" i="3"/>
  <c r="C58" i="4" s="1"/>
  <c r="B88" i="4" s="1"/>
  <c r="BE91" i="1"/>
  <c r="B69" i="3"/>
  <c r="C43" i="4" s="1"/>
  <c r="B73" i="4" s="1"/>
  <c r="BE76" i="1"/>
  <c r="E62" i="3"/>
  <c r="F36" i="4" s="1"/>
  <c r="E66" i="4" s="1"/>
  <c r="BH69" i="1"/>
  <c r="E70" i="3"/>
  <c r="F44" i="4" s="1"/>
  <c r="E74" i="4" s="1"/>
  <c r="BH77" i="1"/>
  <c r="E61" i="3"/>
  <c r="F35" i="4" s="1"/>
  <c r="E65" i="4" s="1"/>
  <c r="BH68" i="1"/>
  <c r="E77" i="3"/>
  <c r="F51" i="4" s="1"/>
  <c r="E81" i="4" s="1"/>
  <c r="BH84" i="1"/>
  <c r="F73" i="3"/>
  <c r="G47" i="4" s="1"/>
  <c r="F77" i="4" s="1"/>
  <c r="BI80" i="1"/>
  <c r="F62" i="3"/>
  <c r="G36" i="4" s="1"/>
  <c r="F66" i="4" s="1"/>
  <c r="BI69" i="1"/>
  <c r="F78" i="3"/>
  <c r="G52" i="4" s="1"/>
  <c r="F82" i="4" s="1"/>
  <c r="BI85" i="1"/>
  <c r="G75" i="3"/>
  <c r="H49" i="4" s="1"/>
  <c r="G79" i="4" s="1"/>
  <c r="BJ82" i="1"/>
  <c r="G62" i="3"/>
  <c r="H36" i="4" s="1"/>
  <c r="G66" i="4" s="1"/>
  <c r="BJ69" i="1"/>
  <c r="G78" i="3"/>
  <c r="H52" i="4" s="1"/>
  <c r="G82" i="4" s="1"/>
  <c r="BJ85" i="1"/>
  <c r="I70" i="3"/>
  <c r="J44" i="4" s="1"/>
  <c r="I74" i="4" s="1"/>
  <c r="BL77" i="1"/>
  <c r="I69" i="3"/>
  <c r="J43" i="4" s="1"/>
  <c r="I73" i="4" s="1"/>
  <c r="BL76" i="1"/>
  <c r="B80" i="3"/>
  <c r="C54" i="4" s="1"/>
  <c r="B84" i="4" s="1"/>
  <c r="BE87" i="1"/>
  <c r="B68" i="3"/>
  <c r="C42" i="4" s="1"/>
  <c r="B72" i="4" s="1"/>
  <c r="BE75" i="1"/>
  <c r="B74" i="3"/>
  <c r="C48" i="4" s="1"/>
  <c r="B78" i="4" s="1"/>
  <c r="BE81" i="1"/>
  <c r="B65" i="3"/>
  <c r="C39" i="4" s="1"/>
  <c r="B69" i="4" s="1"/>
  <c r="BE72" i="1"/>
  <c r="B73" i="3"/>
  <c r="C47" i="4" s="1"/>
  <c r="B77" i="4" s="1"/>
  <c r="BE80" i="1"/>
  <c r="B81" i="3"/>
  <c r="C55" i="4" s="1"/>
  <c r="B85" i="4" s="1"/>
  <c r="BE88" i="1"/>
  <c r="E66" i="3"/>
  <c r="F40" i="4" s="1"/>
  <c r="E70" i="4" s="1"/>
  <c r="BH73" i="1"/>
  <c r="E74" i="3"/>
  <c r="F48" i="4" s="1"/>
  <c r="E78" i="4" s="1"/>
  <c r="BH81" i="1"/>
  <c r="E82" i="3"/>
  <c r="F56" i="4" s="1"/>
  <c r="E86" i="4" s="1"/>
  <c r="BH89" i="1"/>
  <c r="E65" i="3"/>
  <c r="F39" i="4" s="1"/>
  <c r="E69" i="4" s="1"/>
  <c r="BH72" i="1"/>
  <c r="E73" i="3"/>
  <c r="F47" i="4" s="1"/>
  <c r="E77" i="4" s="1"/>
  <c r="BH80" i="1"/>
  <c r="E81" i="3"/>
  <c r="F55" i="4" s="1"/>
  <c r="E85" i="4" s="1"/>
  <c r="BH88" i="1"/>
  <c r="F83" i="3"/>
  <c r="G57" i="4" s="1"/>
  <c r="F87" i="4" s="1"/>
  <c r="BI90" i="1"/>
  <c r="F63" i="3"/>
  <c r="G37" i="4" s="1"/>
  <c r="F67" i="4" s="1"/>
  <c r="BI70" i="1"/>
  <c r="F69" i="3"/>
  <c r="G43" i="4" s="1"/>
  <c r="F73" i="4" s="1"/>
  <c r="BI76" i="1"/>
  <c r="F66" i="3"/>
  <c r="G40" i="4" s="1"/>
  <c r="F70" i="4" s="1"/>
  <c r="BI73" i="1"/>
  <c r="F74" i="3"/>
  <c r="G48" i="4" s="1"/>
  <c r="F78" i="4" s="1"/>
  <c r="BI81" i="1"/>
  <c r="F82" i="3"/>
  <c r="G56" i="4" s="1"/>
  <c r="F86" i="4" s="1"/>
  <c r="BI89" i="1"/>
  <c r="G77" i="3"/>
  <c r="H51" i="4" s="1"/>
  <c r="G81" i="4" s="1"/>
  <c r="BJ84" i="1"/>
  <c r="G65" i="3"/>
  <c r="H39" i="4" s="1"/>
  <c r="G69" i="4" s="1"/>
  <c r="BJ72" i="1"/>
  <c r="G71" i="3"/>
  <c r="H45" i="4" s="1"/>
  <c r="G75" i="4" s="1"/>
  <c r="BJ78" i="1"/>
  <c r="G66" i="3"/>
  <c r="H40" i="4" s="1"/>
  <c r="G70" i="4" s="1"/>
  <c r="BJ73" i="1"/>
  <c r="G74" i="3"/>
  <c r="H48" i="4" s="1"/>
  <c r="G78" i="4" s="1"/>
  <c r="BJ81" i="1"/>
  <c r="G82" i="3"/>
  <c r="H56" i="4" s="1"/>
  <c r="G86" i="4" s="1"/>
  <c r="BJ89" i="1"/>
  <c r="I66" i="3"/>
  <c r="J40" i="4" s="1"/>
  <c r="I70" i="4" s="1"/>
  <c r="BL73" i="1"/>
  <c r="I74" i="3"/>
  <c r="J48" i="4" s="1"/>
  <c r="I78" i="4" s="1"/>
  <c r="BL81" i="1"/>
  <c r="I82" i="3"/>
  <c r="J56" i="4" s="1"/>
  <c r="I86" i="4" s="1"/>
  <c r="BL89" i="1"/>
  <c r="I65" i="3"/>
  <c r="J39" i="4" s="1"/>
  <c r="I69" i="4" s="1"/>
  <c r="BL72" i="1"/>
  <c r="I73" i="3"/>
  <c r="J47" i="4" s="1"/>
  <c r="I77" i="4" s="1"/>
  <c r="BL80" i="1"/>
  <c r="I81" i="3"/>
  <c r="J55" i="4" s="1"/>
  <c r="I85" i="4" s="1"/>
  <c r="BL88" i="1"/>
  <c r="D63" i="3"/>
  <c r="E37" i="4" s="1"/>
  <c r="D67" i="4" s="1"/>
  <c r="BG70" i="1"/>
  <c r="D67" i="3"/>
  <c r="E41" i="4" s="1"/>
  <c r="D71" i="4" s="1"/>
  <c r="BG74" i="1"/>
  <c r="D71" i="3"/>
  <c r="E45" i="4" s="1"/>
  <c r="D75" i="4" s="1"/>
  <c r="BG78" i="1"/>
  <c r="D75" i="3"/>
  <c r="E49" i="4" s="1"/>
  <c r="D79" i="4" s="1"/>
  <c r="BG82" i="1"/>
  <c r="D79" i="3"/>
  <c r="E53" i="4" s="1"/>
  <c r="D83" i="4" s="1"/>
  <c r="BG86" i="1"/>
  <c r="D83" i="3"/>
  <c r="E57" i="4" s="1"/>
  <c r="D87" i="4" s="1"/>
  <c r="BG90" i="1"/>
  <c r="H69" i="3"/>
  <c r="I43" i="4" s="1"/>
  <c r="H73" i="4" s="1"/>
  <c r="BK76" i="1"/>
  <c r="H62" i="3"/>
  <c r="I36" i="4" s="1"/>
  <c r="H66" i="4" s="1"/>
  <c r="BK69" i="1"/>
  <c r="H73" i="3"/>
  <c r="I47" i="4" s="1"/>
  <c r="H77" i="4" s="1"/>
  <c r="BK80" i="1"/>
  <c r="H74" i="3"/>
  <c r="I48" i="4" s="1"/>
  <c r="H78" i="4" s="1"/>
  <c r="BK81" i="1"/>
  <c r="H75" i="3"/>
  <c r="I49" i="4" s="1"/>
  <c r="H79" i="4" s="1"/>
  <c r="BK82" i="1"/>
  <c r="H67" i="3"/>
  <c r="I41" i="4" s="1"/>
  <c r="H71" i="4" s="1"/>
  <c r="BK74" i="1"/>
  <c r="D49" i="5"/>
  <c r="D52" i="5"/>
  <c r="D54" i="5"/>
  <c r="D53" i="5"/>
  <c r="D38" i="5"/>
  <c r="D34" i="5"/>
  <c r="D44" i="5"/>
  <c r="D42" i="5"/>
  <c r="D50" i="5"/>
  <c r="D48" i="5"/>
  <c r="D55" i="5"/>
  <c r="D43" i="5"/>
  <c r="D40" i="5"/>
  <c r="D36" i="5"/>
  <c r="D47" i="5"/>
  <c r="D37" i="5"/>
  <c r="D33" i="5"/>
  <c r="D51" i="5"/>
  <c r="D39" i="5"/>
  <c r="D45" i="5"/>
  <c r="D35" i="5"/>
  <c r="D41" i="5"/>
  <c r="K62" i="3"/>
  <c r="L36" i="4" s="1"/>
  <c r="K66" i="4" s="1"/>
  <c r="K61" i="3"/>
  <c r="L35" i="4" s="1"/>
  <c r="K65" i="4" s="1"/>
  <c r="K63" i="3"/>
  <c r="L37" i="4" s="1"/>
  <c r="K67" i="4" s="1"/>
  <c r="J69" i="3"/>
  <c r="K43" i="4" s="1"/>
  <c r="J73" i="4" s="1"/>
  <c r="J75" i="3"/>
  <c r="K49" i="4" s="1"/>
  <c r="J79" i="4" s="1"/>
  <c r="J80" i="3"/>
  <c r="K54" i="4" s="1"/>
  <c r="J84" i="4" s="1"/>
  <c r="J83" i="3"/>
  <c r="K57" i="4" s="1"/>
  <c r="J87" i="4" s="1"/>
  <c r="K84" i="3"/>
  <c r="L58" i="4" s="1"/>
  <c r="K88" i="4" s="1"/>
  <c r="K76" i="3"/>
  <c r="L50" i="4" s="1"/>
  <c r="K80" i="4" s="1"/>
  <c r="J66" i="3"/>
  <c r="K40" i="4" s="1"/>
  <c r="J70" i="4" s="1"/>
  <c r="J84" i="3"/>
  <c r="K58" i="4" s="1"/>
  <c r="J88" i="4" s="1"/>
  <c r="K67" i="3"/>
  <c r="L41" i="4" s="1"/>
  <c r="K71" i="4" s="1"/>
  <c r="J65" i="3"/>
  <c r="K39" i="4" s="1"/>
  <c r="J69" i="4" s="1"/>
  <c r="J63" i="3"/>
  <c r="K37" i="4" s="1"/>
  <c r="J67" i="4" s="1"/>
  <c r="K65" i="3"/>
  <c r="L39" i="4" s="1"/>
  <c r="K69" i="4" s="1"/>
  <c r="K66" i="3"/>
  <c r="L40" i="4" s="1"/>
  <c r="K70" i="4" s="1"/>
  <c r="D32" i="5" l="1"/>
  <c r="I55" i="5"/>
  <c r="Z66" i="3"/>
  <c r="CC73" i="1"/>
  <c r="CD86" i="1"/>
  <c r="AA79" i="3"/>
  <c r="CD79" i="1"/>
  <c r="AA72" i="3"/>
  <c r="CA70" i="1"/>
  <c r="X63" i="3"/>
  <c r="Z77" i="3"/>
  <c r="CC84" i="1"/>
  <c r="Z61" i="3"/>
  <c r="CC68" i="1"/>
  <c r="CC71" i="1"/>
  <c r="Z64" i="3"/>
  <c r="CA89" i="1"/>
  <c r="X82" i="3"/>
  <c r="CC78" i="1"/>
  <c r="Z71" i="3"/>
  <c r="AA66" i="3"/>
  <c r="CD73" i="1"/>
  <c r="X80" i="3"/>
  <c r="CA87" i="1"/>
  <c r="AA62" i="3"/>
  <c r="CD69" i="1"/>
  <c r="X64" i="3"/>
  <c r="CA71" i="1"/>
  <c r="Z80" i="3"/>
  <c r="CC87" i="1"/>
  <c r="X83" i="3"/>
  <c r="CA90" i="1"/>
  <c r="Z78" i="3"/>
  <c r="CC85" i="1"/>
  <c r="Z70" i="3"/>
  <c r="CC77" i="1"/>
  <c r="Z62" i="3"/>
  <c r="CC69" i="1"/>
  <c r="CD78" i="1"/>
  <c r="AA71" i="3"/>
  <c r="CD87" i="1"/>
  <c r="AA80" i="3"/>
  <c r="CD71" i="1"/>
  <c r="AA64" i="3"/>
  <c r="CA78" i="1"/>
  <c r="X71" i="3"/>
  <c r="CA73" i="1"/>
  <c r="X66" i="3"/>
  <c r="CA79" i="1"/>
  <c r="X72" i="3"/>
  <c r="Z81" i="3"/>
  <c r="CC88" i="1"/>
  <c r="Z73" i="3"/>
  <c r="CC80" i="1"/>
  <c r="Z65" i="3"/>
  <c r="CC72" i="1"/>
  <c r="AA69" i="3"/>
  <c r="CD76" i="1"/>
  <c r="X77" i="3"/>
  <c r="CA84" i="1"/>
  <c r="CD91" i="1"/>
  <c r="AA84" i="3"/>
  <c r="X75" i="3"/>
  <c r="CA82" i="1"/>
  <c r="CA69" i="1"/>
  <c r="X62" i="3"/>
  <c r="Z82" i="3"/>
  <c r="CC89" i="1"/>
  <c r="Z74" i="3"/>
  <c r="CC81" i="1"/>
  <c r="CD70" i="1"/>
  <c r="AA63" i="3"/>
  <c r="CA86" i="1"/>
  <c r="X79" i="3"/>
  <c r="CA85" i="1"/>
  <c r="X78" i="3"/>
  <c r="Z69" i="3"/>
  <c r="CC76" i="1"/>
  <c r="AA78" i="3"/>
  <c r="CD85" i="1"/>
  <c r="CD82" i="1"/>
  <c r="AA75" i="3"/>
  <c r="CD75" i="1"/>
  <c r="AA68" i="3"/>
  <c r="CC86" i="1"/>
  <c r="Z79" i="3"/>
  <c r="CC70" i="1"/>
  <c r="Z63" i="3"/>
  <c r="AA73" i="3"/>
  <c r="CD80" i="1"/>
  <c r="AA82" i="3"/>
  <c r="CD89" i="1"/>
  <c r="X73" i="3"/>
  <c r="CA80" i="1"/>
  <c r="CA81" i="1"/>
  <c r="X74" i="3"/>
  <c r="AA61" i="3"/>
  <c r="CD68" i="1"/>
  <c r="X84" i="3"/>
  <c r="CA91" i="1"/>
  <c r="CC79" i="1"/>
  <c r="Z72" i="3"/>
  <c r="CD74" i="1"/>
  <c r="AA67" i="3"/>
  <c r="X76" i="3"/>
  <c r="CA83" i="1"/>
  <c r="CC90" i="1"/>
  <c r="Z83" i="3"/>
  <c r="CC82" i="1"/>
  <c r="Z75" i="3"/>
  <c r="CC74" i="1"/>
  <c r="Z67" i="3"/>
  <c r="CD88" i="1"/>
  <c r="AA81" i="3"/>
  <c r="AA65" i="3"/>
  <c r="CD72" i="1"/>
  <c r="AA74" i="3"/>
  <c r="CD81" i="1"/>
  <c r="X81" i="3"/>
  <c r="CA88" i="1"/>
  <c r="X65" i="3"/>
  <c r="CA72" i="1"/>
  <c r="X68" i="3"/>
  <c r="CA75" i="1"/>
  <c r="AA77" i="3"/>
  <c r="CD84" i="1"/>
  <c r="AA70" i="3"/>
  <c r="CD77" i="1"/>
  <c r="X69" i="3"/>
  <c r="CA76" i="1"/>
  <c r="CA77" i="1"/>
  <c r="X70" i="3"/>
  <c r="Z84" i="3"/>
  <c r="CC91" i="1"/>
  <c r="Z76" i="3"/>
  <c r="CC83" i="1"/>
  <c r="Z68" i="3"/>
  <c r="CC75" i="1"/>
  <c r="CD90" i="1"/>
  <c r="AA83" i="3"/>
  <c r="CD83" i="1"/>
  <c r="AA76" i="3"/>
  <c r="X67" i="3"/>
  <c r="CA74" i="1"/>
  <c r="E44" i="5"/>
  <c r="E74" i="5" s="1"/>
  <c r="E101" i="5" s="1"/>
  <c r="D71" i="5"/>
  <c r="D98" i="5" s="1"/>
  <c r="D69" i="5"/>
  <c r="D96" i="5" s="1"/>
  <c r="D67" i="5"/>
  <c r="D94" i="5" s="1"/>
  <c r="D73" i="5"/>
  <c r="D100" i="5" s="1"/>
  <c r="D72" i="5"/>
  <c r="D99" i="5" s="1"/>
  <c r="D83" i="5"/>
  <c r="D110" i="5" s="1"/>
  <c r="D62" i="5"/>
  <c r="D89" i="5" s="1"/>
  <c r="D77" i="5"/>
  <c r="D104" i="5" s="1"/>
  <c r="D85" i="5"/>
  <c r="D112" i="5" s="1"/>
  <c r="D74" i="5"/>
  <c r="D101" i="5" s="1"/>
  <c r="D84" i="5"/>
  <c r="D111" i="5" s="1"/>
  <c r="D65" i="5"/>
  <c r="D92" i="5" s="1"/>
  <c r="D81" i="5"/>
  <c r="D108" i="5" s="1"/>
  <c r="D66" i="5"/>
  <c r="D93" i="5" s="1"/>
  <c r="D78" i="5"/>
  <c r="D105" i="5" s="1"/>
  <c r="D64" i="5"/>
  <c r="D91" i="5" s="1"/>
  <c r="D82" i="5"/>
  <c r="D109" i="5" s="1"/>
  <c r="D75" i="5"/>
  <c r="D102" i="5" s="1"/>
  <c r="D63" i="5"/>
  <c r="D90" i="5" s="1"/>
  <c r="D70" i="5"/>
  <c r="D97" i="5" s="1"/>
  <c r="D80" i="5"/>
  <c r="D107" i="5" s="1"/>
  <c r="D68" i="5"/>
  <c r="D95" i="5" s="1"/>
  <c r="D79" i="5"/>
  <c r="D106" i="5" s="1"/>
  <c r="I85" i="5"/>
  <c r="I112" i="5" s="1"/>
  <c r="I54" i="5"/>
  <c r="I57" i="4"/>
  <c r="H87" i="4" s="1"/>
  <c r="J53" i="5"/>
  <c r="J83" i="5" s="1"/>
  <c r="J110" i="5" s="1"/>
  <c r="K43" i="5"/>
  <c r="L43" i="5"/>
  <c r="K32" i="5"/>
  <c r="G51" i="5"/>
  <c r="J50" i="5"/>
  <c r="H42" i="5"/>
  <c r="G55" i="5"/>
  <c r="L46" i="5"/>
  <c r="K44" i="5"/>
  <c r="L42" i="5"/>
  <c r="K48" i="5"/>
  <c r="L44" i="5"/>
  <c r="G53" i="5"/>
  <c r="H54" i="5"/>
  <c r="C39" i="5"/>
  <c r="G46" i="5"/>
  <c r="J34" i="5"/>
  <c r="H47" i="5"/>
  <c r="H43" i="5"/>
  <c r="I40" i="5"/>
  <c r="J49" i="5"/>
  <c r="I44" i="5"/>
  <c r="G40" i="5"/>
  <c r="H51" i="5"/>
  <c r="C55" i="5"/>
  <c r="F54" i="5"/>
  <c r="G35" i="5"/>
  <c r="G48" i="5"/>
  <c r="H49" i="5"/>
  <c r="C43" i="5"/>
  <c r="F47" i="5"/>
  <c r="E32" i="5"/>
  <c r="C47" i="5"/>
  <c r="C37" i="5"/>
  <c r="F42" i="5"/>
  <c r="I52" i="5"/>
  <c r="J55" i="5"/>
  <c r="E54" i="5"/>
  <c r="H36" i="5"/>
  <c r="G54" i="5"/>
  <c r="J48" i="5"/>
  <c r="F43" i="5"/>
  <c r="F45" i="5"/>
  <c r="F48" i="5"/>
  <c r="G47" i="5"/>
  <c r="I41" i="5"/>
  <c r="E49" i="5"/>
  <c r="L49" i="5"/>
  <c r="K52" i="5"/>
  <c r="F32" i="5"/>
  <c r="J39" i="5"/>
  <c r="I34" i="5"/>
  <c r="K54" i="5"/>
  <c r="K51" i="5"/>
  <c r="K47" i="5"/>
  <c r="I49" i="5"/>
  <c r="I39" i="5"/>
  <c r="L33" i="5"/>
  <c r="I42" i="5"/>
  <c r="I47" i="5"/>
  <c r="K38" i="5"/>
  <c r="L36" i="5"/>
  <c r="K53" i="5"/>
  <c r="L53" i="5"/>
  <c r="K41" i="5"/>
  <c r="L35" i="5"/>
  <c r="C50" i="5"/>
  <c r="H40" i="5"/>
  <c r="E37" i="5"/>
  <c r="E46" i="5"/>
  <c r="G45" i="5"/>
  <c r="H52" i="5"/>
  <c r="C44" i="5"/>
  <c r="F41" i="5"/>
  <c r="E35" i="5"/>
  <c r="H45" i="5"/>
  <c r="C34" i="5"/>
  <c r="H34" i="5"/>
  <c r="I35" i="5"/>
  <c r="C54" i="5"/>
  <c r="F55" i="5"/>
  <c r="E36" i="5"/>
  <c r="G33" i="5"/>
  <c r="J52" i="5"/>
  <c r="F39" i="5"/>
  <c r="F40" i="5"/>
  <c r="F38" i="5"/>
  <c r="E42" i="5"/>
  <c r="H53" i="5"/>
  <c r="E34" i="5"/>
  <c r="E52" i="5"/>
  <c r="F34" i="5"/>
  <c r="H33" i="5"/>
  <c r="E41" i="5"/>
  <c r="F53" i="5"/>
  <c r="G36" i="5"/>
  <c r="K46" i="5"/>
  <c r="H50" i="5"/>
  <c r="L50" i="5"/>
  <c r="C51" i="5"/>
  <c r="G44" i="5"/>
  <c r="L38" i="5"/>
  <c r="K55" i="5"/>
  <c r="E43" i="5"/>
  <c r="L52" i="5"/>
  <c r="C36" i="5"/>
  <c r="K39" i="5"/>
  <c r="I53" i="5"/>
  <c r="K40" i="5"/>
  <c r="I37" i="5"/>
  <c r="I32" i="5"/>
  <c r="C49" i="5"/>
  <c r="I46" i="5"/>
  <c r="K45" i="5"/>
  <c r="K34" i="5"/>
  <c r="K33" i="5"/>
  <c r="J54" i="5"/>
  <c r="F35" i="5"/>
  <c r="C33" i="5"/>
  <c r="J33" i="5"/>
  <c r="C40" i="5"/>
  <c r="H37" i="5"/>
  <c r="E40" i="5"/>
  <c r="G43" i="5"/>
  <c r="E33" i="5"/>
  <c r="C38" i="5"/>
  <c r="C53" i="5"/>
  <c r="E53" i="5"/>
  <c r="F44" i="5"/>
  <c r="H38" i="5"/>
  <c r="C46" i="5"/>
  <c r="C35" i="5"/>
  <c r="C48" i="5"/>
  <c r="E50" i="5"/>
  <c r="F50" i="5"/>
  <c r="G34" i="5"/>
  <c r="J40" i="5"/>
  <c r="J46" i="5"/>
  <c r="F46" i="5"/>
  <c r="C52" i="5"/>
  <c r="J32" i="5"/>
  <c r="H41" i="5"/>
  <c r="F52" i="5"/>
  <c r="I51" i="5"/>
  <c r="I33" i="5"/>
  <c r="G50" i="5"/>
  <c r="I38" i="5"/>
  <c r="L45" i="5"/>
  <c r="K37" i="5"/>
  <c r="G49" i="5"/>
  <c r="L47" i="5"/>
  <c r="L55" i="5"/>
  <c r="I43" i="5"/>
  <c r="K35" i="5"/>
  <c r="L41" i="5"/>
  <c r="J44" i="5"/>
  <c r="L48" i="5"/>
  <c r="I36" i="5"/>
  <c r="I50" i="5"/>
  <c r="J36" i="5"/>
  <c r="L37" i="5"/>
  <c r="K49" i="5"/>
  <c r="K36" i="5"/>
  <c r="L51" i="5"/>
  <c r="K50" i="5"/>
  <c r="J51" i="5"/>
  <c r="H46" i="5"/>
  <c r="G52" i="5"/>
  <c r="C42" i="5"/>
  <c r="J42" i="5"/>
  <c r="H55" i="5"/>
  <c r="G37" i="5"/>
  <c r="H35" i="5"/>
  <c r="C41" i="5"/>
  <c r="G39" i="5"/>
  <c r="H48" i="5"/>
  <c r="J45" i="5"/>
  <c r="F33" i="5"/>
  <c r="J35" i="5"/>
  <c r="J43" i="5"/>
  <c r="E47" i="5"/>
  <c r="C45" i="5"/>
  <c r="F36" i="5"/>
  <c r="G32" i="5"/>
  <c r="E48" i="5"/>
  <c r="E45" i="5"/>
  <c r="G42" i="5"/>
  <c r="G41" i="5"/>
  <c r="J37" i="5"/>
  <c r="F51" i="5"/>
  <c r="J47" i="5"/>
  <c r="J38" i="5"/>
  <c r="H39" i="5"/>
  <c r="C32" i="5"/>
  <c r="E51" i="5"/>
  <c r="E39" i="5"/>
  <c r="J41" i="5"/>
  <c r="E55" i="5"/>
  <c r="E38" i="5"/>
  <c r="F49" i="5"/>
  <c r="H32" i="5"/>
  <c r="L54" i="5"/>
  <c r="H44" i="5"/>
  <c r="G38" i="5"/>
  <c r="L39" i="5"/>
  <c r="L40" i="5"/>
  <c r="L32" i="5"/>
  <c r="K42" i="5"/>
  <c r="I45" i="5"/>
  <c r="L34" i="5"/>
  <c r="I48" i="5"/>
  <c r="F37" i="5"/>
  <c r="AA47" i="5" l="1"/>
  <c r="AA77" i="5" s="1"/>
  <c r="AA104" i="5" s="1"/>
  <c r="AA50" i="4"/>
  <c r="Z80" i="4" s="1"/>
  <c r="AB41" i="5"/>
  <c r="AB71" i="5" s="1"/>
  <c r="AB98" i="5" s="1"/>
  <c r="AB44" i="4"/>
  <c r="AA74" i="4" s="1"/>
  <c r="Y52" i="5"/>
  <c r="Y82" i="5" s="1"/>
  <c r="Y109" i="5" s="1"/>
  <c r="Y55" i="4"/>
  <c r="X85" i="4" s="1"/>
  <c r="AB32" i="5"/>
  <c r="AB62" i="5" s="1"/>
  <c r="AB89" i="5" s="1"/>
  <c r="AB35" i="4"/>
  <c r="AA65" i="4" s="1"/>
  <c r="AB44" i="5"/>
  <c r="AB74" i="5" s="1"/>
  <c r="AB101" i="5" s="1"/>
  <c r="AB47" i="4"/>
  <c r="AA77" i="4" s="1"/>
  <c r="AA40" i="5"/>
  <c r="AA70" i="5" s="1"/>
  <c r="AA97" i="5" s="1"/>
  <c r="AA43" i="4"/>
  <c r="Z73" i="4" s="1"/>
  <c r="Y37" i="5"/>
  <c r="Y67" i="5" s="1"/>
  <c r="Y94" i="5" s="1"/>
  <c r="Y40" i="4"/>
  <c r="X70" i="4" s="1"/>
  <c r="AB35" i="5"/>
  <c r="AB65" i="5" s="1"/>
  <c r="AB92" i="5" s="1"/>
  <c r="AB38" i="4"/>
  <c r="AA68" i="4" s="1"/>
  <c r="Y53" i="5"/>
  <c r="Y83" i="5" s="1"/>
  <c r="Y110" i="5" s="1"/>
  <c r="Y56" i="4"/>
  <c r="X86" i="4" s="1"/>
  <c r="AB50" i="5"/>
  <c r="AB80" i="5" s="1"/>
  <c r="AB107" i="5" s="1"/>
  <c r="AB53" i="4"/>
  <c r="AA83" i="4" s="1"/>
  <c r="AB47" i="5"/>
  <c r="AB77" i="5" s="1"/>
  <c r="AB104" i="5" s="1"/>
  <c r="AB50" i="4"/>
  <c r="AA80" i="4" s="1"/>
  <c r="AA46" i="5"/>
  <c r="AA76" i="5" s="1"/>
  <c r="AA103" i="5" s="1"/>
  <c r="AA49" i="4"/>
  <c r="Z79" i="4" s="1"/>
  <c r="AB38" i="5"/>
  <c r="AB68" i="5" s="1"/>
  <c r="AB95" i="5" s="1"/>
  <c r="AB41" i="4"/>
  <c r="AA71" i="4" s="1"/>
  <c r="AA34" i="5"/>
  <c r="AA64" i="5" s="1"/>
  <c r="AA91" i="5" s="1"/>
  <c r="AA37" i="4"/>
  <c r="Z67" i="4" s="1"/>
  <c r="AB34" i="5"/>
  <c r="AB64" i="5" s="1"/>
  <c r="AB91" i="5" s="1"/>
  <c r="AB37" i="4"/>
  <c r="AA67" i="4" s="1"/>
  <c r="Y48" i="5"/>
  <c r="Y78" i="5" s="1"/>
  <c r="Y105" i="5" s="1"/>
  <c r="Y51" i="4"/>
  <c r="X81" i="4" s="1"/>
  <c r="AA52" i="5"/>
  <c r="AA82" i="5" s="1"/>
  <c r="AA109" i="5" s="1"/>
  <c r="AA55" i="4"/>
  <c r="Z85" i="4" s="1"/>
  <c r="AA51" i="5"/>
  <c r="AA81" i="5" s="1"/>
  <c r="AA108" i="5" s="1"/>
  <c r="AA54" i="4"/>
  <c r="Z84" i="4" s="1"/>
  <c r="AB37" i="5"/>
  <c r="AB67" i="5" s="1"/>
  <c r="AB94" i="5" s="1"/>
  <c r="AB40" i="4"/>
  <c r="AA70" i="4" s="1"/>
  <c r="AB54" i="5"/>
  <c r="AB84" i="5" s="1"/>
  <c r="AB111" i="5" s="1"/>
  <c r="AB57" i="4"/>
  <c r="AA87" i="4" s="1"/>
  <c r="Y41" i="5"/>
  <c r="Y71" i="5" s="1"/>
  <c r="Y98" i="5" s="1"/>
  <c r="Y44" i="4"/>
  <c r="X74" i="4" s="1"/>
  <c r="AA38" i="5"/>
  <c r="AA68" i="5" s="1"/>
  <c r="AA95" i="5" s="1"/>
  <c r="AA41" i="4"/>
  <c r="Z71" i="4" s="1"/>
  <c r="AA54" i="5"/>
  <c r="AA84" i="5" s="1"/>
  <c r="AA111" i="5" s="1"/>
  <c r="AA57" i="4"/>
  <c r="Z87" i="4" s="1"/>
  <c r="AA43" i="5"/>
  <c r="AA73" i="5" s="1"/>
  <c r="AA100" i="5" s="1"/>
  <c r="AA46" i="4"/>
  <c r="Z76" i="4" s="1"/>
  <c r="AA50" i="5"/>
  <c r="AA80" i="5" s="1"/>
  <c r="AA107" i="5" s="1"/>
  <c r="AA53" i="4"/>
  <c r="Z83" i="4" s="1"/>
  <c r="AB46" i="5"/>
  <c r="AB76" i="5" s="1"/>
  <c r="AB103" i="5" s="1"/>
  <c r="AB49" i="4"/>
  <c r="AA79" i="4" s="1"/>
  <c r="Y50" i="5"/>
  <c r="Y80" i="5" s="1"/>
  <c r="Y107" i="5" s="1"/>
  <c r="Y53" i="4"/>
  <c r="X83" i="4" s="1"/>
  <c r="AB40" i="5"/>
  <c r="AB70" i="5" s="1"/>
  <c r="AB97" i="5" s="1"/>
  <c r="AB43" i="4"/>
  <c r="AA73" i="4" s="1"/>
  <c r="AA44" i="5"/>
  <c r="AA74" i="5" s="1"/>
  <c r="AA101" i="5" s="1"/>
  <c r="AA47" i="4"/>
  <c r="Z77" i="4" s="1"/>
  <c r="AA33" i="5"/>
  <c r="AA63" i="5" s="1"/>
  <c r="AA90" i="5" s="1"/>
  <c r="AA36" i="4"/>
  <c r="Z66" i="4" s="1"/>
  <c r="AA49" i="5"/>
  <c r="AA79" i="5" s="1"/>
  <c r="AA106" i="5" s="1"/>
  <c r="AA52" i="4"/>
  <c r="Z82" i="4" s="1"/>
  <c r="Y54" i="5"/>
  <c r="Y84" i="5" s="1"/>
  <c r="Y111" i="5" s="1"/>
  <c r="Y57" i="4"/>
  <c r="X87" i="4" s="1"/>
  <c r="Y35" i="5"/>
  <c r="Y65" i="5" s="1"/>
  <c r="Y92" i="5" s="1"/>
  <c r="Y38" i="4"/>
  <c r="X68" i="4" s="1"/>
  <c r="Y51" i="5"/>
  <c r="Y81" i="5" s="1"/>
  <c r="Y108" i="5" s="1"/>
  <c r="Y54" i="4"/>
  <c r="X84" i="4" s="1"/>
  <c r="AA48" i="5"/>
  <c r="AA78" i="5" s="1"/>
  <c r="AA105" i="5" s="1"/>
  <c r="AA51" i="4"/>
  <c r="Z81" i="4" s="1"/>
  <c r="AA37" i="5"/>
  <c r="AA67" i="5" s="1"/>
  <c r="AA94" i="5" s="1"/>
  <c r="AA40" i="4"/>
  <c r="Z70" i="4" s="1"/>
  <c r="Y38" i="5"/>
  <c r="Y68" i="5" s="1"/>
  <c r="Y95" i="5" s="1"/>
  <c r="Y41" i="4"/>
  <c r="X71" i="4" s="1"/>
  <c r="Y39" i="5"/>
  <c r="Y69" i="5" s="1"/>
  <c r="Y96" i="5" s="1"/>
  <c r="Y42" i="4"/>
  <c r="X72" i="4" s="1"/>
  <c r="AB36" i="5"/>
  <c r="AB66" i="5" s="1"/>
  <c r="AB93" i="5" s="1"/>
  <c r="AB39" i="4"/>
  <c r="AA69" i="4" s="1"/>
  <c r="Y47" i="5"/>
  <c r="Y77" i="5" s="1"/>
  <c r="Y104" i="5" s="1"/>
  <c r="Y50" i="4"/>
  <c r="X80" i="4" s="1"/>
  <c r="Y44" i="5"/>
  <c r="Y74" i="5" s="1"/>
  <c r="Y101" i="5" s="1"/>
  <c r="Y47" i="4"/>
  <c r="X77" i="4" s="1"/>
  <c r="AC77" i="4" s="1"/>
  <c r="AD77" i="4" s="1"/>
  <c r="AA45" i="5"/>
  <c r="AA75" i="5" s="1"/>
  <c r="AA102" i="5" s="1"/>
  <c r="AA48" i="4"/>
  <c r="Z78" i="4" s="1"/>
  <c r="AB42" i="5"/>
  <c r="AB72" i="5" s="1"/>
  <c r="AB99" i="5" s="1"/>
  <c r="AB45" i="4"/>
  <c r="AA75" i="4" s="1"/>
  <c r="Y34" i="5"/>
  <c r="Y64" i="5" s="1"/>
  <c r="Y91" i="5" s="1"/>
  <c r="Y37" i="4"/>
  <c r="X67" i="4" s="1"/>
  <c r="AB55" i="4"/>
  <c r="AA85" i="4" s="1"/>
  <c r="AB52" i="5"/>
  <c r="AB82" i="5" s="1"/>
  <c r="AB109" i="5" s="1"/>
  <c r="Y45" i="5"/>
  <c r="Y75" i="5" s="1"/>
  <c r="Y102" i="5" s="1"/>
  <c r="Y48" i="4"/>
  <c r="X78" i="4" s="1"/>
  <c r="AB39" i="5"/>
  <c r="AB69" i="5" s="1"/>
  <c r="AB96" i="5" s="1"/>
  <c r="AB42" i="4"/>
  <c r="AA72" i="4" s="1"/>
  <c r="Y49" i="5"/>
  <c r="Y79" i="5" s="1"/>
  <c r="Y106" i="5" s="1"/>
  <c r="Y52" i="4"/>
  <c r="X82" i="4" s="1"/>
  <c r="Y46" i="5"/>
  <c r="Y76" i="5" s="1"/>
  <c r="Y103" i="5" s="1"/>
  <c r="Y49" i="4"/>
  <c r="X79" i="4" s="1"/>
  <c r="AA36" i="5"/>
  <c r="AA66" i="5" s="1"/>
  <c r="AA93" i="5" s="1"/>
  <c r="AA39" i="4"/>
  <c r="Z69" i="4" s="1"/>
  <c r="AA41" i="5"/>
  <c r="AA71" i="5" s="1"/>
  <c r="AA98" i="5" s="1"/>
  <c r="AA44" i="4"/>
  <c r="Z74" i="4" s="1"/>
  <c r="AB33" i="5"/>
  <c r="AB63" i="5" s="1"/>
  <c r="AB90" i="5" s="1"/>
  <c r="AB36" i="4"/>
  <c r="AA66" i="4" s="1"/>
  <c r="AA32" i="5"/>
  <c r="AA62" i="5" s="1"/>
  <c r="AA89" i="5" s="1"/>
  <c r="AA35" i="4"/>
  <c r="Z65" i="4" s="1"/>
  <c r="AA39" i="5"/>
  <c r="AA69" i="5" s="1"/>
  <c r="AA96" i="5" s="1"/>
  <c r="AA42" i="4"/>
  <c r="Z72" i="4" s="1"/>
  <c r="AA55" i="5"/>
  <c r="AA85" i="5" s="1"/>
  <c r="AA112" i="5" s="1"/>
  <c r="AA58" i="4"/>
  <c r="Z88" i="4" s="1"/>
  <c r="Y40" i="5"/>
  <c r="Y70" i="5" s="1"/>
  <c r="Y97" i="5" s="1"/>
  <c r="Y43" i="4"/>
  <c r="X73" i="4" s="1"/>
  <c r="AB48" i="5"/>
  <c r="AB78" i="5" s="1"/>
  <c r="AB105" i="5" s="1"/>
  <c r="AB51" i="4"/>
  <c r="AA81" i="4" s="1"/>
  <c r="Y36" i="5"/>
  <c r="Y66" i="5" s="1"/>
  <c r="Y93" i="5" s="1"/>
  <c r="Y39" i="4"/>
  <c r="X69" i="4" s="1"/>
  <c r="AB45" i="5"/>
  <c r="AB75" i="5" s="1"/>
  <c r="AB102" i="5" s="1"/>
  <c r="AB48" i="4"/>
  <c r="AA78" i="4" s="1"/>
  <c r="Y55" i="5"/>
  <c r="Y85" i="5" s="1"/>
  <c r="Y112" i="5" s="1"/>
  <c r="Y58" i="4"/>
  <c r="X88" i="4" s="1"/>
  <c r="AB53" i="5"/>
  <c r="AB83" i="5" s="1"/>
  <c r="AB110" i="5" s="1"/>
  <c r="AB56" i="4"/>
  <c r="AA86" i="4" s="1"/>
  <c r="AB49" i="5"/>
  <c r="AB79" i="5" s="1"/>
  <c r="AB106" i="5" s="1"/>
  <c r="AB52" i="4"/>
  <c r="AA82" i="4" s="1"/>
  <c r="AA53" i="5"/>
  <c r="AA83" i="5" s="1"/>
  <c r="AA110" i="5" s="1"/>
  <c r="AA56" i="4"/>
  <c r="Z86" i="4" s="1"/>
  <c r="Y33" i="5"/>
  <c r="Y63" i="5" s="1"/>
  <c r="Y90" i="5" s="1"/>
  <c r="Y36" i="4"/>
  <c r="X66" i="4" s="1"/>
  <c r="AB55" i="5"/>
  <c r="AB85" i="5" s="1"/>
  <c r="AB112" i="5" s="1"/>
  <c r="AB58" i="4"/>
  <c r="AA88" i="4" s="1"/>
  <c r="Y43" i="5"/>
  <c r="Y73" i="5" s="1"/>
  <c r="Y100" i="5" s="1"/>
  <c r="Y46" i="4"/>
  <c r="X76" i="4" s="1"/>
  <c r="Y42" i="5"/>
  <c r="Y72" i="5" s="1"/>
  <c r="Y99" i="5" s="1"/>
  <c r="Y45" i="4"/>
  <c r="X75" i="4" s="1"/>
  <c r="AB51" i="5"/>
  <c r="AB81" i="5" s="1"/>
  <c r="AB108" i="5" s="1"/>
  <c r="AB54" i="4"/>
  <c r="AA84" i="4" s="1"/>
  <c r="AA42" i="5"/>
  <c r="AA72" i="5" s="1"/>
  <c r="AA99" i="5" s="1"/>
  <c r="AA45" i="4"/>
  <c r="Z75" i="4" s="1"/>
  <c r="AA35" i="5"/>
  <c r="AA65" i="5" s="1"/>
  <c r="AA92" i="5" s="1"/>
  <c r="AA38" i="4"/>
  <c r="Z68" i="4" s="1"/>
  <c r="AB43" i="5"/>
  <c r="AB73" i="5" s="1"/>
  <c r="AB100" i="5" s="1"/>
  <c r="AB46" i="4"/>
  <c r="AA76" i="4" s="1"/>
  <c r="L69" i="5"/>
  <c r="L96" i="5" s="1"/>
  <c r="K80" i="5"/>
  <c r="K107" i="5" s="1"/>
  <c r="I73" i="5"/>
  <c r="I100" i="5" s="1"/>
  <c r="C78" i="5"/>
  <c r="C105" i="5" s="1"/>
  <c r="K70" i="5"/>
  <c r="K97" i="5" s="1"/>
  <c r="L82" i="5"/>
  <c r="L109" i="5" s="1"/>
  <c r="K76" i="5"/>
  <c r="K103" i="5" s="1"/>
  <c r="H83" i="5"/>
  <c r="H110" i="5" s="1"/>
  <c r="F85" i="5"/>
  <c r="F112" i="5" s="1"/>
  <c r="C74" i="5"/>
  <c r="C101" i="5" s="1"/>
  <c r="K68" i="5"/>
  <c r="K95" i="5" s="1"/>
  <c r="K84" i="5"/>
  <c r="K111" i="5" s="1"/>
  <c r="G77" i="5"/>
  <c r="G104" i="5" s="1"/>
  <c r="C77" i="5"/>
  <c r="C104" i="5" s="1"/>
  <c r="C85" i="5"/>
  <c r="C112" i="5" s="1"/>
  <c r="I84" i="5"/>
  <c r="I111" i="5" s="1"/>
  <c r="K72" i="5"/>
  <c r="K99" i="5" s="1"/>
  <c r="F79" i="5"/>
  <c r="F106" i="5" s="1"/>
  <c r="G62" i="5"/>
  <c r="G89" i="5" s="1"/>
  <c r="H78" i="5"/>
  <c r="H105" i="5" s="1"/>
  <c r="G82" i="5"/>
  <c r="G109" i="5" s="1"/>
  <c r="L75" i="5"/>
  <c r="L102" i="5" s="1"/>
  <c r="C82" i="5"/>
  <c r="C109" i="5" s="1"/>
  <c r="C65" i="5"/>
  <c r="C92" i="5" s="1"/>
  <c r="G73" i="5"/>
  <c r="G100" i="5" s="1"/>
  <c r="K63" i="5"/>
  <c r="K90" i="5" s="1"/>
  <c r="I83" i="5"/>
  <c r="I110" i="5" s="1"/>
  <c r="C81" i="5"/>
  <c r="C108" i="5" s="1"/>
  <c r="G66" i="5"/>
  <c r="G93" i="5" s="1"/>
  <c r="C84" i="5"/>
  <c r="C111" i="5" s="1"/>
  <c r="H82" i="5"/>
  <c r="H109" i="5" s="1"/>
  <c r="L83" i="5"/>
  <c r="L110" i="5" s="1"/>
  <c r="I79" i="5"/>
  <c r="I106" i="5" s="1"/>
  <c r="F78" i="5"/>
  <c r="F105" i="5" s="1"/>
  <c r="G78" i="5"/>
  <c r="G105" i="5" s="1"/>
  <c r="L64" i="5"/>
  <c r="L91" i="5" s="1"/>
  <c r="L70" i="5"/>
  <c r="L97" i="5" s="1"/>
  <c r="L84" i="5"/>
  <c r="L111" i="5" s="1"/>
  <c r="C62" i="5"/>
  <c r="C89" i="5" s="1"/>
  <c r="F81" i="5"/>
  <c r="F108" i="5" s="1"/>
  <c r="C75" i="5"/>
  <c r="C102" i="5" s="1"/>
  <c r="F63" i="5"/>
  <c r="F90" i="5" s="1"/>
  <c r="C71" i="5"/>
  <c r="C98" i="5" s="1"/>
  <c r="K79" i="5"/>
  <c r="K106" i="5" s="1"/>
  <c r="I66" i="5"/>
  <c r="I93" i="5" s="1"/>
  <c r="K65" i="5"/>
  <c r="K92" i="5" s="1"/>
  <c r="G79" i="5"/>
  <c r="G106" i="5" s="1"/>
  <c r="G80" i="5"/>
  <c r="G107" i="5" s="1"/>
  <c r="H71" i="5"/>
  <c r="H98" i="5" s="1"/>
  <c r="H68" i="5"/>
  <c r="H95" i="5" s="1"/>
  <c r="C68" i="5"/>
  <c r="C95" i="5" s="1"/>
  <c r="H67" i="5"/>
  <c r="H94" i="5" s="1"/>
  <c r="F65" i="5"/>
  <c r="F92" i="5" s="1"/>
  <c r="K75" i="5"/>
  <c r="K102" i="5" s="1"/>
  <c r="I67" i="5"/>
  <c r="I94" i="5" s="1"/>
  <c r="C66" i="5"/>
  <c r="C93" i="5" s="1"/>
  <c r="L68" i="5"/>
  <c r="L95" i="5" s="1"/>
  <c r="H80" i="5"/>
  <c r="H107" i="5" s="1"/>
  <c r="F70" i="5"/>
  <c r="F97" i="5" s="1"/>
  <c r="H64" i="5"/>
  <c r="H91" i="5" s="1"/>
  <c r="F71" i="5"/>
  <c r="F98" i="5" s="1"/>
  <c r="L65" i="5"/>
  <c r="L92" i="5" s="1"/>
  <c r="L66" i="5"/>
  <c r="L93" i="5" s="1"/>
  <c r="L63" i="5"/>
  <c r="L90" i="5" s="1"/>
  <c r="K81" i="5"/>
  <c r="K108" i="5" s="1"/>
  <c r="F62" i="5"/>
  <c r="F89" i="5" s="1"/>
  <c r="I71" i="5"/>
  <c r="I98" i="5" s="1"/>
  <c r="F73" i="5"/>
  <c r="F100" i="5" s="1"/>
  <c r="C67" i="5"/>
  <c r="C94" i="5" s="1"/>
  <c r="C73" i="5"/>
  <c r="C100" i="5" s="1"/>
  <c r="F84" i="5"/>
  <c r="F111" i="5" s="1"/>
  <c r="I74" i="5"/>
  <c r="I101" i="5" s="1"/>
  <c r="H77" i="5"/>
  <c r="H104" i="5" s="1"/>
  <c r="H84" i="5"/>
  <c r="H111" i="5" s="1"/>
  <c r="L72" i="5"/>
  <c r="L99" i="5" s="1"/>
  <c r="H72" i="5"/>
  <c r="H99" i="5" s="1"/>
  <c r="L73" i="5"/>
  <c r="L100" i="5" s="1"/>
  <c r="I75" i="5"/>
  <c r="I102" i="5" s="1"/>
  <c r="H62" i="5"/>
  <c r="H89" i="5" s="1"/>
  <c r="H69" i="5"/>
  <c r="H96" i="5" s="1"/>
  <c r="H65" i="5"/>
  <c r="H92" i="5" s="1"/>
  <c r="C72" i="5"/>
  <c r="C99" i="5" s="1"/>
  <c r="L67" i="5"/>
  <c r="L94" i="5" s="1"/>
  <c r="L78" i="5"/>
  <c r="L105" i="5" s="1"/>
  <c r="K67" i="5"/>
  <c r="K94" i="5" s="1"/>
  <c r="I63" i="5"/>
  <c r="I90" i="5" s="1"/>
  <c r="F74" i="5"/>
  <c r="F101" i="5" s="1"/>
  <c r="C70" i="5"/>
  <c r="C97" i="5" s="1"/>
  <c r="I76" i="5"/>
  <c r="I103" i="5" s="1"/>
  <c r="G74" i="5"/>
  <c r="G101" i="5" s="1"/>
  <c r="H63" i="5"/>
  <c r="H90" i="5" s="1"/>
  <c r="F69" i="5"/>
  <c r="F96" i="5" s="1"/>
  <c r="C64" i="5"/>
  <c r="C91" i="5" s="1"/>
  <c r="K71" i="5"/>
  <c r="K98" i="5" s="1"/>
  <c r="I69" i="5"/>
  <c r="I96" i="5" s="1"/>
  <c r="K82" i="5"/>
  <c r="K109" i="5" s="1"/>
  <c r="H79" i="5"/>
  <c r="H106" i="5" s="1"/>
  <c r="G83" i="5"/>
  <c r="G110" i="5" s="1"/>
  <c r="K74" i="5"/>
  <c r="K101" i="5" s="1"/>
  <c r="K73" i="5"/>
  <c r="K100" i="5" s="1"/>
  <c r="F67" i="5"/>
  <c r="F94" i="5" s="1"/>
  <c r="G68" i="5"/>
  <c r="G95" i="5" s="1"/>
  <c r="G71" i="5"/>
  <c r="G98" i="5" s="1"/>
  <c r="G67" i="5"/>
  <c r="G94" i="5" s="1"/>
  <c r="L81" i="5"/>
  <c r="L108" i="5" s="1"/>
  <c r="L85" i="5"/>
  <c r="L112" i="5" s="1"/>
  <c r="I81" i="5"/>
  <c r="I108" i="5" s="1"/>
  <c r="G64" i="5"/>
  <c r="G91" i="5" s="1"/>
  <c r="C79" i="5"/>
  <c r="C106" i="5" s="1"/>
  <c r="F64" i="5"/>
  <c r="F91" i="5" s="1"/>
  <c r="H75" i="5"/>
  <c r="H102" i="5" s="1"/>
  <c r="H70" i="5"/>
  <c r="H97" i="5" s="1"/>
  <c r="I77" i="5"/>
  <c r="I104" i="5" s="1"/>
  <c r="I64" i="5"/>
  <c r="I91" i="5" s="1"/>
  <c r="L79" i="5"/>
  <c r="L106" i="5" s="1"/>
  <c r="G84" i="5"/>
  <c r="G111" i="5" s="1"/>
  <c r="I82" i="5"/>
  <c r="I109" i="5" s="1"/>
  <c r="H81" i="5"/>
  <c r="H108" i="5" s="1"/>
  <c r="I70" i="5"/>
  <c r="I97" i="5" s="1"/>
  <c r="G76" i="5"/>
  <c r="G103" i="5" s="1"/>
  <c r="L74" i="5"/>
  <c r="L101" i="5" s="1"/>
  <c r="L76" i="5"/>
  <c r="L103" i="5" s="1"/>
  <c r="G81" i="5"/>
  <c r="G108" i="5" s="1"/>
  <c r="I78" i="5"/>
  <c r="I105" i="5" s="1"/>
  <c r="L62" i="5"/>
  <c r="L89" i="5" s="1"/>
  <c r="H74" i="5"/>
  <c r="H101" i="5" s="1"/>
  <c r="G72" i="5"/>
  <c r="G99" i="5" s="1"/>
  <c r="F66" i="5"/>
  <c r="F93" i="5" s="1"/>
  <c r="G69" i="5"/>
  <c r="G96" i="5" s="1"/>
  <c r="H85" i="5"/>
  <c r="H112" i="5" s="1"/>
  <c r="H76" i="5"/>
  <c r="H103" i="5" s="1"/>
  <c r="K66" i="5"/>
  <c r="K93" i="5" s="1"/>
  <c r="I80" i="5"/>
  <c r="I107" i="5" s="1"/>
  <c r="L71" i="5"/>
  <c r="L98" i="5" s="1"/>
  <c r="L77" i="5"/>
  <c r="L104" i="5" s="1"/>
  <c r="I68" i="5"/>
  <c r="I95" i="5" s="1"/>
  <c r="F82" i="5"/>
  <c r="F109" i="5" s="1"/>
  <c r="F76" i="5"/>
  <c r="F103" i="5" s="1"/>
  <c r="F80" i="5"/>
  <c r="F107" i="5" s="1"/>
  <c r="C76" i="5"/>
  <c r="C103" i="5" s="1"/>
  <c r="C83" i="5"/>
  <c r="C110" i="5" s="1"/>
  <c r="C63" i="5"/>
  <c r="C90" i="5" s="1"/>
  <c r="K64" i="5"/>
  <c r="K91" i="5" s="1"/>
  <c r="I62" i="5"/>
  <c r="I89" i="5" s="1"/>
  <c r="K69" i="5"/>
  <c r="K96" i="5" s="1"/>
  <c r="K85" i="5"/>
  <c r="K112" i="5" s="1"/>
  <c r="L80" i="5"/>
  <c r="L107" i="5" s="1"/>
  <c r="F83" i="5"/>
  <c r="F110" i="5" s="1"/>
  <c r="F68" i="5"/>
  <c r="F95" i="5" s="1"/>
  <c r="G63" i="5"/>
  <c r="G90" i="5" s="1"/>
  <c r="I65" i="5"/>
  <c r="I92" i="5" s="1"/>
  <c r="G75" i="5"/>
  <c r="G102" i="5" s="1"/>
  <c r="C80" i="5"/>
  <c r="C107" i="5" s="1"/>
  <c r="K83" i="5"/>
  <c r="K110" i="5" s="1"/>
  <c r="I72" i="5"/>
  <c r="I99" i="5" s="1"/>
  <c r="K77" i="5"/>
  <c r="K104" i="5" s="1"/>
  <c r="F75" i="5"/>
  <c r="F102" i="5" s="1"/>
  <c r="H66" i="5"/>
  <c r="H93" i="5" s="1"/>
  <c r="F72" i="5"/>
  <c r="F99" i="5" s="1"/>
  <c r="F77" i="5"/>
  <c r="F104" i="5" s="1"/>
  <c r="G65" i="5"/>
  <c r="G92" i="5" s="1"/>
  <c r="G70" i="5"/>
  <c r="G97" i="5" s="1"/>
  <c r="H73" i="5"/>
  <c r="H100" i="5" s="1"/>
  <c r="C69" i="5"/>
  <c r="C96" i="5" s="1"/>
  <c r="K78" i="5"/>
  <c r="K105" i="5" s="1"/>
  <c r="G85" i="5"/>
  <c r="G112" i="5" s="1"/>
  <c r="K62" i="5"/>
  <c r="K89" i="5" s="1"/>
  <c r="J77" i="5"/>
  <c r="J104" i="5" s="1"/>
  <c r="J67" i="5"/>
  <c r="J94" i="5" s="1"/>
  <c r="J65" i="5"/>
  <c r="J92" i="5" s="1"/>
  <c r="J75" i="5"/>
  <c r="J102" i="5" s="1"/>
  <c r="J84" i="5"/>
  <c r="J111" i="5" s="1"/>
  <c r="J69" i="5"/>
  <c r="J96" i="5" s="1"/>
  <c r="J64" i="5"/>
  <c r="J91" i="5" s="1"/>
  <c r="J80" i="5"/>
  <c r="J107" i="5" s="1"/>
  <c r="J76" i="5"/>
  <c r="J103" i="5" s="1"/>
  <c r="J63" i="5"/>
  <c r="J90" i="5" s="1"/>
  <c r="J68" i="5"/>
  <c r="J95" i="5" s="1"/>
  <c r="J73" i="5"/>
  <c r="J100" i="5" s="1"/>
  <c r="J72" i="5"/>
  <c r="J99" i="5" s="1"/>
  <c r="J81" i="5"/>
  <c r="J108" i="5" s="1"/>
  <c r="J66" i="5"/>
  <c r="J93" i="5" s="1"/>
  <c r="J74" i="5"/>
  <c r="J101" i="5" s="1"/>
  <c r="J82" i="5"/>
  <c r="J109" i="5" s="1"/>
  <c r="J71" i="5"/>
  <c r="J98" i="5" s="1"/>
  <c r="J62" i="5"/>
  <c r="J89" i="5" s="1"/>
  <c r="J70" i="5"/>
  <c r="J97" i="5" s="1"/>
  <c r="J78" i="5"/>
  <c r="J105" i="5" s="1"/>
  <c r="J85" i="5"/>
  <c r="J112" i="5" s="1"/>
  <c r="J79" i="5"/>
  <c r="J106" i="5" s="1"/>
  <c r="E85" i="5"/>
  <c r="E112" i="5" s="1"/>
  <c r="E69" i="5"/>
  <c r="E96" i="5" s="1"/>
  <c r="E78" i="5"/>
  <c r="E105" i="5" s="1"/>
  <c r="E63" i="5"/>
  <c r="E90" i="5" s="1"/>
  <c r="E71" i="5"/>
  <c r="E98" i="5" s="1"/>
  <c r="E82" i="5"/>
  <c r="E109" i="5" s="1"/>
  <c r="E66" i="5"/>
  <c r="E93" i="5" s="1"/>
  <c r="E65" i="5"/>
  <c r="E92" i="5" s="1"/>
  <c r="E76" i="5"/>
  <c r="E103" i="5" s="1"/>
  <c r="E84" i="5"/>
  <c r="E111" i="5" s="1"/>
  <c r="E70" i="5"/>
  <c r="E97" i="5" s="1"/>
  <c r="E62" i="5"/>
  <c r="E89" i="5" s="1"/>
  <c r="E75" i="5"/>
  <c r="E102" i="5" s="1"/>
  <c r="E77" i="5"/>
  <c r="E104" i="5" s="1"/>
  <c r="E83" i="5"/>
  <c r="E110" i="5" s="1"/>
  <c r="E73" i="5"/>
  <c r="E100" i="5" s="1"/>
  <c r="E64" i="5"/>
  <c r="E91" i="5" s="1"/>
  <c r="E72" i="5"/>
  <c r="E99" i="5" s="1"/>
  <c r="E79" i="5"/>
  <c r="E106" i="5" s="1"/>
  <c r="E68" i="5"/>
  <c r="E95" i="5" s="1"/>
  <c r="E81" i="5"/>
  <c r="E108" i="5" s="1"/>
  <c r="E80" i="5"/>
  <c r="E107" i="5" s="1"/>
  <c r="E67" i="5"/>
  <c r="E94" i="5" s="1"/>
  <c r="AC66" i="4" l="1"/>
  <c r="AC73" i="4"/>
  <c r="AD73" i="4" s="1"/>
  <c r="AF73" i="4" s="1"/>
  <c r="AG73" i="4" s="1"/>
  <c r="AC107" i="5"/>
  <c r="AC91" i="5"/>
  <c r="AC83" i="4"/>
  <c r="AD83" i="4" s="1"/>
  <c r="AF83" i="4" s="1"/>
  <c r="AG83" i="4" s="1"/>
  <c r="AC65" i="4"/>
  <c r="AD65" i="4" s="1"/>
  <c r="AF65" i="4" s="1"/>
  <c r="AG65" i="4" s="1"/>
  <c r="AC68" i="4"/>
  <c r="AD68" i="4" s="1"/>
  <c r="AF68" i="4" s="1"/>
  <c r="AG68" i="4" s="1"/>
  <c r="AC79" i="4"/>
  <c r="AD79" i="4" s="1"/>
  <c r="AF79" i="4" s="1"/>
  <c r="AG79" i="4" s="1"/>
  <c r="AC71" i="4"/>
  <c r="AD71" i="4" s="1"/>
  <c r="AF71" i="4" s="1"/>
  <c r="AG71" i="4" s="1"/>
  <c r="AC110" i="5"/>
  <c r="AC106" i="5"/>
  <c r="AC102" i="5"/>
  <c r="AC96" i="5"/>
  <c r="AC103" i="5"/>
  <c r="AC97" i="5"/>
  <c r="AC93" i="5"/>
  <c r="AC92" i="5"/>
  <c r="AC75" i="4"/>
  <c r="AD75" i="4" s="1"/>
  <c r="AF75" i="4" s="1"/>
  <c r="AG75" i="4" s="1"/>
  <c r="AC74" i="4"/>
  <c r="AD74" i="4" s="1"/>
  <c r="AF74" i="4" s="1"/>
  <c r="AG74" i="4" s="1"/>
  <c r="AC86" i="4"/>
  <c r="AD86" i="4" s="1"/>
  <c r="AF86" i="4" s="1"/>
  <c r="AG86" i="4" s="1"/>
  <c r="AC85" i="4"/>
  <c r="AD85" i="4" s="1"/>
  <c r="AF85" i="4" s="1"/>
  <c r="AG85" i="4" s="1"/>
  <c r="AC90" i="5"/>
  <c r="AC99" i="5"/>
  <c r="AC100" i="5"/>
  <c r="AC111" i="5"/>
  <c r="AC104" i="5"/>
  <c r="AC101" i="5"/>
  <c r="AC76" i="4"/>
  <c r="AD76" i="4" s="1"/>
  <c r="AF76" i="4" s="1"/>
  <c r="AG76" i="4" s="1"/>
  <c r="AC88" i="4"/>
  <c r="AD88" i="4" s="1"/>
  <c r="AF88" i="4" s="1"/>
  <c r="AG88" i="4" s="1"/>
  <c r="AC69" i="4"/>
  <c r="AD69" i="4" s="1"/>
  <c r="AF69" i="4" s="1"/>
  <c r="AG69" i="4" s="1"/>
  <c r="AC82" i="4"/>
  <c r="AD82" i="4" s="1"/>
  <c r="AF82" i="4" s="1"/>
  <c r="AG82" i="4" s="1"/>
  <c r="AC78" i="4"/>
  <c r="AD78" i="4" s="1"/>
  <c r="AF78" i="4" s="1"/>
  <c r="AG78" i="4" s="1"/>
  <c r="AC67" i="4"/>
  <c r="AD67" i="4" s="1"/>
  <c r="AF67" i="4" s="1"/>
  <c r="AG67" i="4" s="1"/>
  <c r="AC80" i="4"/>
  <c r="AD80" i="4" s="1"/>
  <c r="AF80" i="4" s="1"/>
  <c r="AG80" i="4" s="1"/>
  <c r="AC72" i="4"/>
  <c r="AD72" i="4" s="1"/>
  <c r="AF72" i="4" s="1"/>
  <c r="AG72" i="4" s="1"/>
  <c r="AC84" i="4"/>
  <c r="AD84" i="4" s="1"/>
  <c r="AF84" i="4" s="1"/>
  <c r="AG84" i="4" s="1"/>
  <c r="AC87" i="4"/>
  <c r="AD87" i="4" s="1"/>
  <c r="AF87" i="4" s="1"/>
  <c r="AG87" i="4" s="1"/>
  <c r="AC81" i="4"/>
  <c r="AD81" i="4" s="1"/>
  <c r="AF81" i="4" s="1"/>
  <c r="AG81" i="4" s="1"/>
  <c r="AC94" i="5"/>
  <c r="AC108" i="5"/>
  <c r="AC105" i="5"/>
  <c r="AC70" i="4"/>
  <c r="AD70" i="4" s="1"/>
  <c r="AF70" i="4" s="1"/>
  <c r="AG70" i="4" s="1"/>
  <c r="AC95" i="5"/>
  <c r="AC98" i="5"/>
  <c r="AC89" i="5"/>
  <c r="AC109" i="5"/>
  <c r="AC112" i="5"/>
  <c r="AF77" i="4"/>
  <c r="AG77" i="4" s="1"/>
  <c r="AD66" i="4"/>
  <c r="AC90" i="4" l="1"/>
  <c r="AD90" i="4" s="1"/>
  <c r="AH69" i="4"/>
  <c r="AI69" i="4" s="1"/>
  <c r="AH72" i="4"/>
  <c r="AI72" i="4" s="1"/>
  <c r="AH78" i="4"/>
  <c r="AI78" i="4" s="1"/>
  <c r="AH81" i="4"/>
  <c r="AI81" i="4" s="1"/>
  <c r="AH87" i="4"/>
  <c r="AI87" i="4" s="1"/>
  <c r="AH84" i="4"/>
  <c r="AI84" i="4" s="1"/>
  <c r="AH75" i="4"/>
  <c r="AI75" i="4" s="1"/>
  <c r="AF66" i="4"/>
  <c r="AG66" i="4" s="1"/>
  <c r="AH66" i="4" s="1"/>
  <c r="AC114" i="5"/>
  <c r="AC115" i="5" s="1"/>
  <c r="L18" i="5" s="1"/>
  <c r="AC2" i="12" s="1"/>
  <c r="AG90" i="4" l="1"/>
  <c r="AF90" i="4" s="1"/>
  <c r="AI66" i="4"/>
  <c r="AI90" i="4" s="1"/>
  <c r="AH90" i="4" s="1"/>
</calcChain>
</file>

<file path=xl/sharedStrings.xml><?xml version="1.0" encoding="utf-8"?>
<sst xmlns="http://schemas.openxmlformats.org/spreadsheetml/2006/main" count="2032" uniqueCount="315">
  <si>
    <t>cat 1</t>
  </si>
  <si>
    <t>cat 2</t>
  </si>
  <si>
    <t>cat 3</t>
  </si>
  <si>
    <t>cat 4</t>
  </si>
  <si>
    <t>cat 5</t>
  </si>
  <si>
    <t>cat 6</t>
  </si>
  <si>
    <t>cat 7</t>
  </si>
  <si>
    <t>cat 8</t>
  </si>
  <si>
    <t>cat 9</t>
  </si>
  <si>
    <t>cat 10</t>
  </si>
  <si>
    <r>
      <t>A</t>
    </r>
    <r>
      <rPr>
        <vertAlign val="subscript"/>
        <sz val="11"/>
        <color theme="1"/>
        <rFont val="Arial"/>
        <family val="2"/>
      </rPr>
      <t>P</t>
    </r>
  </si>
  <si>
    <r>
      <t>B</t>
    </r>
    <r>
      <rPr>
        <vertAlign val="subscript"/>
        <sz val="11"/>
        <color theme="1"/>
        <rFont val="Arial"/>
        <family val="2"/>
      </rPr>
      <t>P</t>
    </r>
  </si>
  <si>
    <t>vref</t>
  </si>
  <si>
    <t>km/h</t>
  </si>
  <si>
    <t>v(c)</t>
  </si>
  <si>
    <t>∆Lw,P,acc ( c)</t>
  </si>
  <si>
    <t>∆Lw,P,grad ( c)</t>
  </si>
  <si>
    <t>%</t>
  </si>
  <si>
    <t>eingebbar</t>
  </si>
  <si>
    <t>vorgegeben</t>
  </si>
  <si>
    <t>berechnet</t>
  </si>
  <si>
    <t>aufwärts [km/h]</t>
  </si>
  <si>
    <t>abwärts [km/h]</t>
  </si>
  <si>
    <t>aufwärts [dB]</t>
  </si>
  <si>
    <t>abwärts [dB]</t>
  </si>
  <si>
    <t>Steigungszuschlag</t>
  </si>
  <si>
    <t>Beschleunigungszuschlag</t>
  </si>
  <si>
    <t>Konstanten</t>
  </si>
  <si>
    <t>Lw,P(c,i)</t>
  </si>
  <si>
    <t>Lw,P(c,i) aufwärts</t>
  </si>
  <si>
    <t>Lw,P(c,i) abwärts</t>
  </si>
  <si>
    <t>Antiebsgeräusch pro Fahrtrichtung</t>
  </si>
  <si>
    <t>Annahme: Gleichviel Verkehr aufwärts wie abwärts und gleiche Verkehrszusammensetzung Swiss10</t>
  </si>
  <si>
    <t>Antiebsgeräusch pro Strassenabschnitt (energetischer Mittelwert aufwärts und abwärts)</t>
  </si>
  <si>
    <t>∆Lw,R,acc ( c)</t>
  </si>
  <si>
    <t>Temperaturkorrektur</t>
  </si>
  <si>
    <t>∆Lw,R,temp ( c) [dB]</t>
  </si>
  <si>
    <t>K( c)</t>
  </si>
  <si>
    <t>Lufttemperatur T</t>
  </si>
  <si>
    <r>
      <t>A</t>
    </r>
    <r>
      <rPr>
        <vertAlign val="subscript"/>
        <sz val="11"/>
        <color theme="1"/>
        <rFont val="Arial"/>
        <family val="2"/>
      </rPr>
      <t>R</t>
    </r>
  </si>
  <si>
    <r>
      <t>B</t>
    </r>
    <r>
      <rPr>
        <vertAlign val="subscript"/>
        <sz val="11"/>
        <color theme="1"/>
        <rFont val="Arial"/>
        <family val="2"/>
      </rPr>
      <t>R</t>
    </r>
  </si>
  <si>
    <t>Lw,R(c,i) aufwärts</t>
  </si>
  <si>
    <t>Belagszuschlag</t>
  </si>
  <si>
    <t>∆Lw,R,road ( i)</t>
  </si>
  <si>
    <t>Rollgeräusch pro Fahrtrichtung</t>
  </si>
  <si>
    <t>Lw,R(c,i) abwärts</t>
  </si>
  <si>
    <t>Reifenkorrektur (ist noch nicht definiert)</t>
  </si>
  <si>
    <t>Rollgeräusch pro Strassenabschnitt (energetischer Mittelwert aufwärts und abwärts)</t>
  </si>
  <si>
    <t>Abstrahlcharakteristik</t>
  </si>
  <si>
    <t>D1</t>
  </si>
  <si>
    <t>D2</t>
  </si>
  <si>
    <t>∆Lw,θ(c,f) [dB]</t>
  </si>
  <si>
    <t>θ [°]</t>
  </si>
  <si>
    <t>∆Lw,R,tire ( c, Belag)</t>
  </si>
  <si>
    <t>Lw(c,i)</t>
  </si>
  <si>
    <t>[Fz/h]</t>
  </si>
  <si>
    <t>Verkehrsmenge Beispiel A</t>
  </si>
  <si>
    <t>N( c)</t>
  </si>
  <si>
    <t>v( c)</t>
  </si>
  <si>
    <t>[km/h]</t>
  </si>
  <si>
    <t xml:space="preserve">θ </t>
  </si>
  <si>
    <t>[°]</t>
  </si>
  <si>
    <t>Lw'eq,line(c,i)</t>
  </si>
  <si>
    <t>Lw,R(c,i)</t>
  </si>
  <si>
    <t>ACMR8</t>
  </si>
  <si>
    <t>SDA4</t>
  </si>
  <si>
    <t>AB11</t>
  </si>
  <si>
    <t>PMA</t>
  </si>
  <si>
    <t>Beton</t>
  </si>
  <si>
    <t>Belagstyp</t>
  </si>
  <si>
    <t>Berechnung mit Rechenbeispielen geprüft</t>
  </si>
  <si>
    <t>berechnet ungeprüft</t>
  </si>
  <si>
    <t>Totalgeräusch Schallleistung von einem Fahrzeug für einen bestimmten Elevationswinkel</t>
  </si>
  <si>
    <t>Energetische Summe aller Fahrzeugkategorien pro Meter einer Linienquelle unter Berücksichtigung der Verkehrsmengen</t>
  </si>
  <si>
    <t>Totale Schallleistung pro Meter einer Linienquelle unter Berücksichtigung der Verkehrsmenge</t>
  </si>
  <si>
    <t>dBA</t>
  </si>
  <si>
    <t>A-Filter</t>
  </si>
  <si>
    <t>Summe</t>
  </si>
  <si>
    <t>Lweq,line</t>
  </si>
  <si>
    <t>Energie</t>
  </si>
  <si>
    <t>Leq</t>
  </si>
  <si>
    <t>dB</t>
  </si>
  <si>
    <t>Leq A-bewertet für direkten Vergleich mit Stl86+ (vgl.  auch Formel 20.1 sonROAD18)</t>
  </si>
  <si>
    <t>Wie muss der Elevationswinkel gesetzt werden? Vermutlich gleich Null für Punktquelle?</t>
  </si>
  <si>
    <t>Totalgeräusch Leq für den direkten Vergleich mit Stl86+</t>
  </si>
  <si>
    <t>wählbar</t>
  </si>
  <si>
    <t>selbst</t>
  </si>
  <si>
    <t>Test</t>
  </si>
  <si>
    <t>PW</t>
  </si>
  <si>
    <t>sonROAD18</t>
  </si>
  <si>
    <t>Blattschutz</t>
  </si>
  <si>
    <t>Oktavpegel</t>
  </si>
  <si>
    <t>q.e.d.</t>
  </si>
  <si>
    <t>Kontrolle</t>
  </si>
  <si>
    <t>Achtung 0.1 dB-Differenz zu A-Bewertung Stl86+ = Bodeneffekt-Korrektur (vgl. Formel 19.1 sonROAD18 und Excel-Blatt Leq)</t>
  </si>
  <si>
    <t>Citaro</t>
  </si>
  <si>
    <t xml:space="preserve">O 350 </t>
  </si>
  <si>
    <t>Diesel</t>
  </si>
  <si>
    <t>Gelenk-</t>
  </si>
  <si>
    <t>bus</t>
  </si>
  <si>
    <t>Neoplan</t>
  </si>
  <si>
    <t>Centro-</t>
  </si>
  <si>
    <t>liner</t>
  </si>
  <si>
    <t>Man A40</t>
  </si>
  <si>
    <t>Lions</t>
  </si>
  <si>
    <t>City</t>
  </si>
  <si>
    <t>Merce-</t>
  </si>
  <si>
    <t>des</t>
  </si>
  <si>
    <t>O 530</t>
  </si>
  <si>
    <t>Stand-</t>
  </si>
  <si>
    <t>ardbus</t>
  </si>
  <si>
    <t xml:space="preserve">MAN </t>
  </si>
  <si>
    <t>A 35</t>
  </si>
  <si>
    <t>Midibus</t>
  </si>
  <si>
    <t>Volvo</t>
  </si>
  <si>
    <t>7900H</t>
  </si>
  <si>
    <t>Hybrid</t>
  </si>
  <si>
    <t>Swiss</t>
  </si>
  <si>
    <t>Trolley</t>
  </si>
  <si>
    <t>Elektro</t>
  </si>
  <si>
    <t>trolley</t>
  </si>
  <si>
    <t>Hess</t>
  </si>
  <si>
    <t>ligh Tram</t>
  </si>
  <si>
    <t>3 Longo</t>
  </si>
  <si>
    <t>Doppel-</t>
  </si>
  <si>
    <t>3 Longo 2</t>
  </si>
  <si>
    <t>Batterie-</t>
  </si>
  <si>
    <t xml:space="preserve">Tram </t>
  </si>
  <si>
    <t>Tram</t>
  </si>
  <si>
    <t>Zürich</t>
  </si>
  <si>
    <t>Cobra</t>
  </si>
  <si>
    <t>7900 EH</t>
  </si>
  <si>
    <t>SOR EBN 8</t>
  </si>
  <si>
    <t>Bus</t>
  </si>
  <si>
    <t>Caetano</t>
  </si>
  <si>
    <t>fixiert, aber eigentlich ursprüngilch eingebar</t>
  </si>
  <si>
    <t>Steigung abwärts (neg. Vorzeichen)</t>
  </si>
  <si>
    <t>Steigung aufwärts (pos. Vorzeichen)</t>
  </si>
  <si>
    <t>Kb50+1</t>
  </si>
  <si>
    <t>Kb50-3</t>
  </si>
  <si>
    <t>Kb50-5</t>
  </si>
  <si>
    <t>E-Mobilität 100%</t>
  </si>
  <si>
    <t>ja=0; nein=999</t>
  </si>
  <si>
    <t>Kb50+2</t>
  </si>
  <si>
    <t>Kb50 0</t>
  </si>
  <si>
    <t>KAT</t>
  </si>
  <si>
    <t>2237_90</t>
  </si>
  <si>
    <t>Zehntenhausstrasse</t>
  </si>
  <si>
    <t>2237_80</t>
  </si>
  <si>
    <t>2237_70</t>
  </si>
  <si>
    <t>DAV-Zählung, Zehntenhausstr. 110</t>
  </si>
  <si>
    <t>2237_100</t>
  </si>
  <si>
    <t>2186_80</t>
  </si>
  <si>
    <t>Widmerstrasse</t>
  </si>
  <si>
    <t>2186_70</t>
  </si>
  <si>
    <t>2186_60</t>
  </si>
  <si>
    <t>2186_50</t>
  </si>
  <si>
    <t>DAVv</t>
  </si>
  <si>
    <t>Berechnung aus Zählung</t>
  </si>
  <si>
    <t>1987_30</t>
  </si>
  <si>
    <t>Südstrasse</t>
  </si>
  <si>
    <t>1987_20</t>
  </si>
  <si>
    <t>1736_50</t>
  </si>
  <si>
    <t>Schaufelbergerstrasse</t>
  </si>
  <si>
    <t>1736_40</t>
  </si>
  <si>
    <t>1736_35</t>
  </si>
  <si>
    <t>1736_30</t>
  </si>
  <si>
    <t>DAV-Zählung, Schaufelbergerstr. 56</t>
  </si>
  <si>
    <t>1736_20</t>
  </si>
  <si>
    <t>DAV-Zählung, Saatlenstr. 150</t>
  </si>
  <si>
    <t>1699_90</t>
  </si>
  <si>
    <t>Saatlenstrasse</t>
  </si>
  <si>
    <t>1699_50</t>
  </si>
  <si>
    <t>1699_40</t>
  </si>
  <si>
    <t>1699_110</t>
  </si>
  <si>
    <t>1699_105</t>
  </si>
  <si>
    <t>1699_100</t>
  </si>
  <si>
    <t>DAV-Zählung, Rousseaustr. 89</t>
  </si>
  <si>
    <t>1673_90</t>
  </si>
  <si>
    <t>Rousseaustrasse</t>
  </si>
  <si>
    <t>1673_80</t>
  </si>
  <si>
    <t>1673_70</t>
  </si>
  <si>
    <t>1673_60</t>
  </si>
  <si>
    <t>1673_50</t>
  </si>
  <si>
    <t>1673_40</t>
  </si>
  <si>
    <t>1673_30</t>
  </si>
  <si>
    <t>1673_100</t>
  </si>
  <si>
    <t>1462_90</t>
  </si>
  <si>
    <t>Nordstrasse</t>
  </si>
  <si>
    <t>1462_80</t>
  </si>
  <si>
    <t>1462_60</t>
  </si>
  <si>
    <t>1462_50</t>
  </si>
  <si>
    <t>1462_40</t>
  </si>
  <si>
    <t>DAV-Zählung, Nordstr. 46</t>
  </si>
  <si>
    <t>1462_30</t>
  </si>
  <si>
    <t>1462_140</t>
  </si>
  <si>
    <t>1462_130</t>
  </si>
  <si>
    <t>1462_120</t>
  </si>
  <si>
    <t>1462_110</t>
  </si>
  <si>
    <t>DAV-Zählung, Nordstr. 88</t>
  </si>
  <si>
    <t>1462_100</t>
  </si>
  <si>
    <t>1237_10</t>
  </si>
  <si>
    <t>Lenggstrasse</t>
  </si>
  <si>
    <t>1150_30</t>
  </si>
  <si>
    <t>Köschenrütistrasse</t>
  </si>
  <si>
    <t>1150_20</t>
  </si>
  <si>
    <t>1150_15</t>
  </si>
  <si>
    <t>DAV-Zählung, Köschenrütistr. 7</t>
  </si>
  <si>
    <t>1150_10</t>
  </si>
  <si>
    <t>1121_90</t>
  </si>
  <si>
    <t>Klosbachstrasse</t>
  </si>
  <si>
    <t>1121_80</t>
  </si>
  <si>
    <t>1121_75</t>
  </si>
  <si>
    <t>DAV-Zählung, Klosbachstr. Geg. 105</t>
  </si>
  <si>
    <t>1121_100</t>
  </si>
  <si>
    <t>1048_60</t>
  </si>
  <si>
    <t>Kalchbühlstrasse</t>
  </si>
  <si>
    <t>1048_55</t>
  </si>
  <si>
    <t>1048_50</t>
  </si>
  <si>
    <t>1048_40</t>
  </si>
  <si>
    <t>1048_30</t>
  </si>
  <si>
    <t>1048_20</t>
  </si>
  <si>
    <t>DAV-Zählung, Kalchbühlstr. 58</t>
  </si>
  <si>
    <t>1048_10</t>
  </si>
  <si>
    <t>DAV-Zählung Hegibachstr. 71</t>
  </si>
  <si>
    <t>818_60</t>
  </si>
  <si>
    <t>Hegibachstrasse</t>
  </si>
  <si>
    <t>818_50</t>
  </si>
  <si>
    <t>818_40</t>
  </si>
  <si>
    <t>818_30</t>
  </si>
  <si>
    <t>818_20</t>
  </si>
  <si>
    <t>818_15</t>
  </si>
  <si>
    <t>342_90</t>
  </si>
  <si>
    <t>Butzenstrasse</t>
  </si>
  <si>
    <t>DAV-Zählung Butzenstr. 37/46</t>
  </si>
  <si>
    <t>342_80</t>
  </si>
  <si>
    <t>342_70</t>
  </si>
  <si>
    <t>342_60</t>
  </si>
  <si>
    <t>342_50</t>
  </si>
  <si>
    <t>342_40</t>
  </si>
  <si>
    <t>342_30</t>
  </si>
  <si>
    <t>342_20</t>
  </si>
  <si>
    <t>342_10</t>
  </si>
  <si>
    <t>242_30</t>
  </si>
  <si>
    <t>Bleulerstrasse</t>
  </si>
  <si>
    <t>242_20</t>
  </si>
  <si>
    <t>DAV-Zählung Bleulerstr. 5</t>
  </si>
  <si>
    <t>242_10</t>
  </si>
  <si>
    <t>163_90</t>
  </si>
  <si>
    <t>Baslerstrasse</t>
  </si>
  <si>
    <t>163_80</t>
  </si>
  <si>
    <t>163_70</t>
  </si>
  <si>
    <t>163_60</t>
  </si>
  <si>
    <t>DAV-Zählung Baslersstr. 107</t>
  </si>
  <si>
    <t>163_50</t>
  </si>
  <si>
    <t>163_40</t>
  </si>
  <si>
    <t>163_35</t>
  </si>
  <si>
    <t>163_30</t>
  </si>
  <si>
    <t>DAV-Zählung Baslersstr. 29</t>
  </si>
  <si>
    <t>163_20</t>
  </si>
  <si>
    <t>Lren</t>
  </si>
  <si>
    <t>Lret</t>
  </si>
  <si>
    <t>VZ aus</t>
  </si>
  <si>
    <t>Nn2</t>
  </si>
  <si>
    <t>Nn1</t>
  </si>
  <si>
    <t>Nt2</t>
  </si>
  <si>
    <t>Nt1</t>
  </si>
  <si>
    <t>Abw. Nn</t>
  </si>
  <si>
    <t>Abw. Nt</t>
  </si>
  <si>
    <t>vØn</t>
  </si>
  <si>
    <t>vØt</t>
  </si>
  <si>
    <t>Nn</t>
  </si>
  <si>
    <t>Nt</t>
  </si>
  <si>
    <t>DAV vorher</t>
  </si>
  <si>
    <t>Nn2_Anteil</t>
  </si>
  <si>
    <t>Nt2_Anteil</t>
  </si>
  <si>
    <t>Steigung_K</t>
  </si>
  <si>
    <t>STEIGUNG</t>
  </si>
  <si>
    <t>Vn</t>
  </si>
  <si>
    <t>Vt</t>
  </si>
  <si>
    <t>vas_id</t>
  </si>
  <si>
    <t>LOKALISATI</t>
  </si>
  <si>
    <t>DAV-Zählung, Baslerstr. 137</t>
  </si>
  <si>
    <t>Freihofstrasse</t>
  </si>
  <si>
    <t>578_20</t>
  </si>
  <si>
    <t>578_15</t>
  </si>
  <si>
    <t>DAV-Zählung, Freihofstr. 12</t>
  </si>
  <si>
    <t>578_10</t>
  </si>
  <si>
    <t>578_30</t>
  </si>
  <si>
    <t>Delta T50-T30</t>
  </si>
  <si>
    <t>Bemerkungen</t>
  </si>
  <si>
    <t>Tag</t>
  </si>
  <si>
    <t>Nacht</t>
  </si>
  <si>
    <t>DAV-Zählung Bleulerstr. 16</t>
  </si>
  <si>
    <t>keine Korrektur v</t>
  </si>
  <si>
    <t>1. Erhebung Mai 19, 6Mt. später waren v bei 28/29, Nachherbefragung Aug. 18 --&gt; Mai-Werte realistischer</t>
  </si>
  <si>
    <t>DAV-Zählung, geg. Nordstr. 51</t>
  </si>
  <si>
    <t>DAV-Zählung, Saatlenstr. 186</t>
  </si>
  <si>
    <t>nicht genau gl. MS-Ort</t>
  </si>
  <si>
    <t>DAV-Zählung, Schaufelbergerstr. 47</t>
  </si>
  <si>
    <t>nicht genau gl. MS-Ort, keine Diff. Tag/Nacht</t>
  </si>
  <si>
    <t>DAV-Zählung, geg. Bärenbohlstr. 17</t>
  </si>
  <si>
    <t>Geschw. von Baslerstr. 29</t>
  </si>
  <si>
    <t>MS kurz vor Kreuzung Lenggstr. --&gt; V um 5 km/h angehoben</t>
  </si>
  <si>
    <t>v aus Messung 2019, Standort unklar, v korreliert jedoch mit Messung 2006</t>
  </si>
  <si>
    <t>v tief, viel Verkehr vor LSA, Busse, Fussgänger --&gt; 3 km/h angehoben</t>
  </si>
  <si>
    <t>v wohl eher tief, da MS vor FG und Imfeldstr. Und nicht weit weg von Kreuzung --&gt; 10 km/h angehoben</t>
  </si>
  <si>
    <t>Messung direkt vor Schulhaus --&gt; 5 km/h angehoben</t>
  </si>
  <si>
    <t>v von Nordstrasse 46</t>
  </si>
  <si>
    <t>v Bleulerstrasse</t>
  </si>
  <si>
    <t>v Messung Bleulerstrasse</t>
  </si>
  <si>
    <t>Spalte X / Z</t>
  </si>
  <si>
    <t>Spalte Y / AA</t>
  </si>
  <si>
    <t>Tag / Nacht</t>
  </si>
  <si>
    <t>Spalte G /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</si>
</sst>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00000"/>
  </numFmts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  <scheme val="minor"/>
    </font>
    <font>
      <b/>
      <i/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164" fontId="0" fillId="3" borderId="0" xfId="0" applyNumberFormat="1" applyFill="1" applyAlignment="1">
      <alignment horizontal="center" vertical="top"/>
    </xf>
    <xf numFmtId="0" fontId="0" fillId="4" borderId="0" xfId="0" applyFill="1" applyAlignment="1">
      <alignment vertical="top"/>
    </xf>
    <xf numFmtId="164" fontId="0" fillId="4" borderId="0" xfId="0" applyNumberFormat="1" applyFill="1" applyAlignment="1">
      <alignment horizontal="center" vertical="top"/>
    </xf>
    <xf numFmtId="164" fontId="0" fillId="4" borderId="0" xfId="0" applyNumberFormat="1" applyFill="1" applyAlignment="1">
      <alignment vertical="top"/>
    </xf>
    <xf numFmtId="164" fontId="0" fillId="3" borderId="0" xfId="0" applyNumberFormat="1" applyFill="1" applyAlignment="1">
      <alignment vertical="top"/>
    </xf>
    <xf numFmtId="0" fontId="0" fillId="3" borderId="0" xfId="0" applyFill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3" fillId="0" borderId="0" xfId="0" applyFont="1" applyAlignment="1">
      <alignment vertical="top"/>
    </xf>
    <xf numFmtId="2" fontId="0" fillId="3" borderId="0" xfId="0" applyNumberFormat="1" applyFill="1" applyAlignment="1">
      <alignment horizontal="center" vertical="top"/>
    </xf>
    <xf numFmtId="0" fontId="0" fillId="0" borderId="0" xfId="0" applyFont="1" applyAlignment="1">
      <alignment vertical="top"/>
    </xf>
    <xf numFmtId="2" fontId="0" fillId="5" borderId="0" xfId="0" applyNumberFormat="1" applyFill="1" applyAlignment="1">
      <alignment horizontal="center" vertical="top"/>
    </xf>
    <xf numFmtId="164" fontId="0" fillId="5" borderId="0" xfId="0" applyNumberFormat="1" applyFill="1" applyAlignment="1">
      <alignment horizontal="center" vertical="top"/>
    </xf>
    <xf numFmtId="2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1" fillId="6" borderId="0" xfId="0" applyFont="1" applyFill="1" applyAlignment="1">
      <alignment vertical="top"/>
    </xf>
    <xf numFmtId="0" fontId="0" fillId="6" borderId="0" xfId="0" applyFill="1" applyAlignment="1">
      <alignment vertical="top"/>
    </xf>
    <xf numFmtId="164" fontId="0" fillId="6" borderId="0" xfId="0" applyNumberFormat="1" applyFill="1" applyAlignment="1">
      <alignment horizontal="center" vertical="top"/>
    </xf>
    <xf numFmtId="164" fontId="0" fillId="6" borderId="0" xfId="0" applyNumberFormat="1" applyFill="1" applyAlignment="1">
      <alignment vertical="top"/>
    </xf>
    <xf numFmtId="0" fontId="0" fillId="7" borderId="0" xfId="0" applyFill="1" applyAlignment="1">
      <alignment vertical="top"/>
    </xf>
    <xf numFmtId="164" fontId="0" fillId="0" borderId="0" xfId="0" applyNumberFormat="1" applyAlignment="1">
      <alignment horizontal="center" vertical="top"/>
    </xf>
    <xf numFmtId="1" fontId="0" fillId="8" borderId="0" xfId="0" applyNumberFormat="1" applyFill="1" applyAlignment="1">
      <alignment vertical="top"/>
    </xf>
    <xf numFmtId="1" fontId="0" fillId="8" borderId="0" xfId="0" applyNumberFormat="1" applyFill="1" applyAlignment="1">
      <alignment horizontal="center" vertical="top"/>
    </xf>
    <xf numFmtId="164" fontId="0" fillId="8" borderId="0" xfId="0" applyNumberFormat="1" applyFill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vertical="top"/>
    </xf>
    <xf numFmtId="1" fontId="0" fillId="8" borderId="0" xfId="0" applyNumberFormat="1" applyFill="1" applyAlignment="1" applyProtection="1">
      <alignment horizontal="center" vertical="top"/>
    </xf>
    <xf numFmtId="164" fontId="4" fillId="8" borderId="0" xfId="0" applyNumberFormat="1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49" fontId="0" fillId="2" borderId="0" xfId="0" applyNumberFormat="1" applyFill="1" applyAlignment="1" applyProtection="1">
      <alignment horizontal="center" vertical="top"/>
      <protection locked="0"/>
    </xf>
    <xf numFmtId="0" fontId="4" fillId="0" borderId="0" xfId="0" applyFont="1" applyAlignment="1">
      <alignment vertical="top"/>
    </xf>
    <xf numFmtId="0" fontId="0" fillId="8" borderId="0" xfId="0" applyFill="1" applyAlignment="1">
      <alignment vertical="top"/>
    </xf>
    <xf numFmtId="164" fontId="0" fillId="8" borderId="0" xfId="0" applyNumberFormat="1" applyFill="1" applyAlignment="1">
      <alignment vertical="top"/>
    </xf>
    <xf numFmtId="0" fontId="0" fillId="8" borderId="0" xfId="0" applyFill="1" applyAlignment="1">
      <alignment horizontal="center" vertical="top"/>
    </xf>
    <xf numFmtId="164" fontId="0" fillId="9" borderId="0" xfId="0" applyNumberFormat="1" applyFill="1" applyAlignment="1">
      <alignment horizontal="center" vertical="top"/>
    </xf>
    <xf numFmtId="1" fontId="0" fillId="2" borderId="0" xfId="0" applyNumberFormat="1" applyFill="1" applyAlignment="1" applyProtection="1">
      <alignment horizontal="center" vertical="top"/>
      <protection locked="0"/>
    </xf>
    <xf numFmtId="1" fontId="0" fillId="3" borderId="0" xfId="0" applyNumberFormat="1" applyFill="1" applyAlignment="1">
      <alignment horizontal="center" vertical="top"/>
    </xf>
    <xf numFmtId="2" fontId="0" fillId="5" borderId="0" xfId="0" applyNumberFormat="1" applyFill="1" applyAlignment="1">
      <alignment vertical="top"/>
    </xf>
    <xf numFmtId="2" fontId="0" fillId="3" borderId="0" xfId="0" applyNumberFormat="1" applyFill="1" applyAlignment="1">
      <alignment vertical="top"/>
    </xf>
    <xf numFmtId="1" fontId="0" fillId="3" borderId="0" xfId="0" applyNumberFormat="1" applyFill="1" applyAlignment="1" applyProtection="1">
      <alignment horizontal="center" vertical="top"/>
      <protection locked="0"/>
    </xf>
    <xf numFmtId="0" fontId="0" fillId="8" borderId="0" xfId="0" applyFill="1"/>
    <xf numFmtId="0" fontId="0" fillId="5" borderId="0" xfId="0" applyFill="1" applyAlignment="1">
      <alignment vertical="top"/>
    </xf>
    <xf numFmtId="0" fontId="0" fillId="9" borderId="0" xfId="0" applyFill="1" applyAlignment="1">
      <alignment vertical="top"/>
    </xf>
    <xf numFmtId="1" fontId="0" fillId="5" borderId="0" xfId="0" applyNumberFormat="1" applyFill="1" applyAlignment="1" applyProtection="1">
      <alignment horizontal="center" vertical="top"/>
      <protection locked="0"/>
    </xf>
    <xf numFmtId="2" fontId="0" fillId="2" borderId="0" xfId="0" applyNumberFormat="1" applyFill="1" applyAlignment="1" applyProtection="1">
      <alignment horizontal="center" vertical="top"/>
      <protection locked="0"/>
    </xf>
    <xf numFmtId="2" fontId="0" fillId="3" borderId="0" xfId="0" applyNumberFormat="1" applyFill="1" applyAlignment="1" applyProtection="1">
      <alignment horizontal="center" vertical="top"/>
      <protection locked="0"/>
    </xf>
    <xf numFmtId="0" fontId="0" fillId="10" borderId="0" xfId="0" applyFill="1" applyAlignment="1">
      <alignment vertical="top"/>
    </xf>
    <xf numFmtId="164" fontId="0" fillId="0" borderId="0" xfId="0" applyNumberFormat="1"/>
    <xf numFmtId="164" fontId="0" fillId="0" borderId="0" xfId="0" applyNumberFormat="1" applyFill="1"/>
    <xf numFmtId="0" fontId="0" fillId="5" borderId="0" xfId="0" applyFill="1" applyAlignment="1" applyProtection="1">
      <alignment horizontal="center" vertical="top"/>
      <protection locked="0"/>
    </xf>
    <xf numFmtId="1" fontId="0" fillId="2" borderId="0" xfId="0" applyNumberFormat="1" applyFill="1" applyAlignment="1">
      <alignment vertical="top"/>
    </xf>
    <xf numFmtId="0" fontId="5" fillId="0" borderId="0" xfId="1"/>
    <xf numFmtId="0" fontId="5" fillId="11" borderId="0" xfId="1" applyFill="1"/>
    <xf numFmtId="164" fontId="5" fillId="0" borderId="0" xfId="1" applyNumberFormat="1"/>
    <xf numFmtId="0" fontId="5" fillId="12" borderId="0" xfId="1" applyFill="1"/>
    <xf numFmtId="165" fontId="5" fillId="0" borderId="0" xfId="1" applyNumberFormat="1"/>
    <xf numFmtId="165" fontId="5" fillId="0" borderId="0" xfId="1" applyNumberFormat="1" applyFill="1"/>
    <xf numFmtId="1" fontId="5" fillId="0" borderId="0" xfId="1" applyNumberFormat="1"/>
    <xf numFmtId="0" fontId="5" fillId="0" borderId="0" xfId="1" applyBorder="1"/>
    <xf numFmtId="0" fontId="5" fillId="0" borderId="0" xfId="1" applyFill="1"/>
    <xf numFmtId="0" fontId="5" fillId="0" borderId="0" xfId="1" applyFill="1" applyBorder="1"/>
    <xf numFmtId="0" fontId="5" fillId="0" borderId="12" xfId="1" applyBorder="1"/>
    <xf numFmtId="0" fontId="5" fillId="11" borderId="12" xfId="1" applyFill="1" applyBorder="1"/>
    <xf numFmtId="0" fontId="5" fillId="11" borderId="0" xfId="1" applyFill="1" applyBorder="1"/>
    <xf numFmtId="0" fontId="5" fillId="0" borderId="13" xfId="1" applyFill="1" applyBorder="1"/>
    <xf numFmtId="0" fontId="5" fillId="11" borderId="13" xfId="1" applyFill="1" applyBorder="1"/>
    <xf numFmtId="1" fontId="0" fillId="0" borderId="0" xfId="0" applyNumberFormat="1"/>
    <xf numFmtId="165" fontId="0" fillId="0" borderId="0" xfId="0" applyNumberFormat="1"/>
    <xf numFmtId="165" fontId="0" fillId="0" borderId="0" xfId="0" applyNumberFormat="1" applyFill="1"/>
    <xf numFmtId="165" fontId="0" fillId="12" borderId="0" xfId="0" applyNumberFormat="1" applyFill="1"/>
    <xf numFmtId="0" fontId="0" fillId="12" borderId="0" xfId="0" applyFill="1" applyAlignment="1">
      <alignment horizontal="center" vertical="top"/>
    </xf>
    <xf numFmtId="165" fontId="0" fillId="13" borderId="0" xfId="0" applyNumberFormat="1" applyFill="1"/>
    <xf numFmtId="0" fontId="0" fillId="13" borderId="0" xfId="0" applyFill="1"/>
    <xf numFmtId="1" fontId="0" fillId="0" borderId="7" xfId="0" applyNumberFormat="1" applyFill="1" applyBorder="1"/>
    <xf numFmtId="1" fontId="0" fillId="0" borderId="6" xfId="0" applyNumberFormat="1" applyFill="1" applyBorder="1"/>
    <xf numFmtId="164" fontId="0" fillId="0" borderId="6" xfId="0" applyNumberFormat="1" applyFill="1" applyBorder="1"/>
    <xf numFmtId="0" fontId="0" fillId="12" borderId="6" xfId="0" applyFill="1" applyBorder="1"/>
    <xf numFmtId="164" fontId="0" fillId="12" borderId="6" xfId="0" applyNumberFormat="1" applyFill="1" applyBorder="1"/>
    <xf numFmtId="1" fontId="0" fillId="12" borderId="6" xfId="0" applyNumberFormat="1" applyFill="1" applyBorder="1"/>
    <xf numFmtId="164" fontId="0" fillId="13" borderId="6" xfId="0" applyNumberFormat="1" applyFill="1" applyBorder="1"/>
    <xf numFmtId="2" fontId="0" fillId="13" borderId="6" xfId="0" applyNumberFormat="1" applyFill="1" applyBorder="1"/>
    <xf numFmtId="0" fontId="0" fillId="13" borderId="8" xfId="0" applyFill="1" applyBorder="1"/>
    <xf numFmtId="1" fontId="0" fillId="0" borderId="5" xfId="0" applyNumberFormat="1" applyBorder="1"/>
    <xf numFmtId="1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 applyFill="1" applyBorder="1"/>
    <xf numFmtId="0" fontId="0" fillId="12" borderId="0" xfId="0" applyFill="1" applyBorder="1"/>
    <xf numFmtId="164" fontId="0" fillId="13" borderId="0" xfId="0" applyNumberFormat="1" applyFill="1" applyBorder="1"/>
    <xf numFmtId="2" fontId="0" fillId="13" borderId="0" xfId="0" applyNumberFormat="1" applyFill="1" applyBorder="1"/>
    <xf numFmtId="0" fontId="0" fillId="13" borderId="4" xfId="0" applyFill="1" applyBorder="1"/>
    <xf numFmtId="1" fontId="0" fillId="0" borderId="5" xfId="0" applyNumberFormat="1" applyFill="1" applyBorder="1"/>
    <xf numFmtId="1" fontId="0" fillId="0" borderId="0" xfId="0" applyNumberFormat="1" applyFill="1" applyBorder="1"/>
    <xf numFmtId="1" fontId="0" fillId="12" borderId="0" xfId="0" applyNumberFormat="1" applyFill="1" applyBorder="1"/>
    <xf numFmtId="1" fontId="0" fillId="0" borderId="3" xfId="0" applyNumberFormat="1" applyBorder="1"/>
    <xf numFmtId="1" fontId="0" fillId="0" borderId="2" xfId="0" applyNumberFormat="1" applyBorder="1"/>
    <xf numFmtId="164" fontId="0" fillId="0" borderId="2" xfId="0" applyNumberFormat="1" applyBorder="1"/>
    <xf numFmtId="164" fontId="0" fillId="0" borderId="2" xfId="0" applyNumberFormat="1" applyFill="1" applyBorder="1"/>
    <xf numFmtId="0" fontId="0" fillId="12" borderId="2" xfId="0" applyFill="1" applyBorder="1"/>
    <xf numFmtId="164" fontId="0" fillId="13" borderId="2" xfId="0" applyNumberFormat="1" applyFill="1" applyBorder="1"/>
    <xf numFmtId="2" fontId="0" fillId="13" borderId="2" xfId="0" applyNumberFormat="1" applyFill="1" applyBorder="1"/>
    <xf numFmtId="0" fontId="0" fillId="13" borderId="1" xfId="0" applyFill="1" applyBorder="1"/>
    <xf numFmtId="164" fontId="0" fillId="8" borderId="0" xfId="0" applyNumberFormat="1" applyFill="1" applyBorder="1"/>
    <xf numFmtId="0" fontId="0" fillId="13" borderId="0" xfId="0" applyFill="1" applyBorder="1"/>
    <xf numFmtId="0" fontId="0" fillId="13" borderId="2" xfId="0" applyFill="1" applyBorder="1"/>
    <xf numFmtId="1" fontId="0" fillId="0" borderId="7" xfId="0" applyNumberFormat="1" applyBorder="1"/>
    <xf numFmtId="1" fontId="0" fillId="0" borderId="6" xfId="0" applyNumberFormat="1" applyBorder="1"/>
    <xf numFmtId="164" fontId="0" fillId="0" borderId="6" xfId="0" applyNumberFormat="1" applyBorder="1"/>
    <xf numFmtId="164" fontId="0" fillId="8" borderId="6" xfId="0" applyNumberFormat="1" applyFill="1" applyBorder="1"/>
    <xf numFmtId="1" fontId="0" fillId="12" borderId="2" xfId="0" applyNumberFormat="1" applyFill="1" applyBorder="1"/>
    <xf numFmtId="1" fontId="0" fillId="0" borderId="11" xfId="0" applyNumberFormat="1" applyBorder="1"/>
    <xf numFmtId="1" fontId="0" fillId="0" borderId="10" xfId="0" applyNumberFormat="1" applyBorder="1"/>
    <xf numFmtId="164" fontId="0" fillId="0" borderId="10" xfId="0" applyNumberFormat="1" applyBorder="1"/>
    <xf numFmtId="164" fontId="0" fillId="0" borderId="10" xfId="0" applyNumberFormat="1" applyFill="1" applyBorder="1"/>
    <xf numFmtId="0" fontId="0" fillId="12" borderId="10" xfId="0" applyFill="1" applyBorder="1"/>
    <xf numFmtId="164" fontId="0" fillId="13" borderId="10" xfId="0" applyNumberFormat="1" applyFill="1" applyBorder="1"/>
    <xf numFmtId="0" fontId="0" fillId="13" borderId="9" xfId="0" applyFill="1" applyBorder="1"/>
    <xf numFmtId="0" fontId="0" fillId="13" borderId="6" xfId="0" applyFill="1" applyBorder="1"/>
    <xf numFmtId="1" fontId="0" fillId="0" borderId="3" xfId="0" applyNumberFormat="1" applyFill="1" applyBorder="1"/>
    <xf numFmtId="1" fontId="0" fillId="0" borderId="2" xfId="0" applyNumberFormat="1" applyFill="1" applyBorder="1"/>
    <xf numFmtId="164" fontId="0" fillId="8" borderId="2" xfId="0" applyNumberFormat="1" applyFill="1" applyBorder="1"/>
    <xf numFmtId="165" fontId="0" fillId="0" borderId="6" xfId="0" applyNumberFormat="1" applyBorder="1"/>
    <xf numFmtId="165" fontId="0" fillId="0" borderId="0" xfId="0" applyNumberFormat="1" applyBorder="1"/>
    <xf numFmtId="165" fontId="0" fillId="0" borderId="2" xfId="0" applyNumberFormat="1" applyBorder="1"/>
    <xf numFmtId="164" fontId="0" fillId="13" borderId="0" xfId="0" applyNumberFormat="1" applyFill="1"/>
    <xf numFmtId="1" fontId="0" fillId="13" borderId="6" xfId="0" applyNumberFormat="1" applyFill="1" applyBorder="1"/>
    <xf numFmtId="1" fontId="0" fillId="13" borderId="0" xfId="0" applyNumberFormat="1" applyFill="1" applyBorder="1"/>
    <xf numFmtId="1" fontId="0" fillId="13" borderId="2" xfId="0" applyNumberFormat="1" applyFill="1" applyBorder="1"/>
    <xf numFmtId="165" fontId="5" fillId="13" borderId="0" xfId="1" applyNumberFormat="1" applyFill="1"/>
    <xf numFmtId="0" fontId="5" fillId="13" borderId="0" xfId="1" applyFill="1"/>
    <xf numFmtId="0" fontId="5" fillId="0" borderId="0" xfId="1" applyFill="1" applyAlignment="1">
      <alignment horizontal="center" vertical="top"/>
    </xf>
    <xf numFmtId="1" fontId="5" fillId="0" borderId="7" xfId="1" applyNumberFormat="1" applyFill="1" applyBorder="1"/>
    <xf numFmtId="1" fontId="5" fillId="0" borderId="6" xfId="1" applyNumberFormat="1" applyFill="1" applyBorder="1"/>
    <xf numFmtId="164" fontId="5" fillId="0" borderId="6" xfId="1" applyNumberFormat="1" applyFill="1" applyBorder="1"/>
    <xf numFmtId="0" fontId="5" fillId="14" borderId="6" xfId="1" applyFill="1" applyBorder="1"/>
    <xf numFmtId="164" fontId="5" fillId="13" borderId="6" xfId="1" applyNumberFormat="1" applyFill="1" applyBorder="1"/>
    <xf numFmtId="1" fontId="5" fillId="0" borderId="5" xfId="1" applyNumberFormat="1" applyBorder="1"/>
    <xf numFmtId="1" fontId="5" fillId="0" borderId="0" xfId="1" applyNumberFormat="1" applyBorder="1"/>
    <xf numFmtId="164" fontId="5" fillId="0" borderId="0" xfId="1" applyNumberFormat="1" applyBorder="1"/>
    <xf numFmtId="164" fontId="5" fillId="0" borderId="0" xfId="1" applyNumberFormat="1" applyFill="1" applyBorder="1"/>
    <xf numFmtId="0" fontId="5" fillId="14" borderId="0" xfId="1" applyFill="1" applyBorder="1"/>
    <xf numFmtId="1" fontId="5" fillId="0" borderId="5" xfId="1" applyNumberFormat="1" applyFill="1" applyBorder="1"/>
    <xf numFmtId="1" fontId="5" fillId="0" borderId="0" xfId="1" applyNumberFormat="1" applyFill="1" applyBorder="1"/>
    <xf numFmtId="1" fontId="5" fillId="0" borderId="3" xfId="1" applyNumberFormat="1" applyBorder="1"/>
    <xf numFmtId="1" fontId="5" fillId="0" borderId="2" xfId="1" applyNumberFormat="1" applyBorder="1"/>
    <xf numFmtId="164" fontId="5" fillId="0" borderId="2" xfId="1" applyNumberFormat="1" applyBorder="1"/>
    <xf numFmtId="164" fontId="5" fillId="0" borderId="2" xfId="1" applyNumberFormat="1" applyFill="1" applyBorder="1"/>
    <xf numFmtId="0" fontId="5" fillId="14" borderId="2" xfId="1" applyFill="1" applyBorder="1"/>
    <xf numFmtId="0" fontId="5" fillId="15" borderId="0" xfId="1" applyFill="1" applyBorder="1"/>
    <xf numFmtId="0" fontId="5" fillId="13" borderId="0" xfId="1" applyFill="1" applyBorder="1"/>
    <xf numFmtId="0" fontId="5" fillId="15" borderId="2" xfId="1" applyFill="1" applyBorder="1"/>
    <xf numFmtId="0" fontId="5" fillId="13" borderId="2" xfId="1" applyFill="1" applyBorder="1"/>
    <xf numFmtId="1" fontId="5" fillId="0" borderId="7" xfId="1" applyNumberFormat="1" applyBorder="1"/>
    <xf numFmtId="1" fontId="5" fillId="0" borderId="6" xfId="1" applyNumberFormat="1" applyBorder="1"/>
    <xf numFmtId="164" fontId="5" fillId="0" borderId="6" xfId="1" applyNumberFormat="1" applyBorder="1"/>
    <xf numFmtId="0" fontId="5" fillId="16" borderId="6" xfId="1" applyFill="1" applyBorder="1"/>
    <xf numFmtId="0" fontId="5" fillId="16" borderId="0" xfId="1" applyFill="1" applyBorder="1"/>
    <xf numFmtId="0" fontId="5" fillId="16" borderId="2" xfId="1" applyFill="1" applyBorder="1"/>
    <xf numFmtId="0" fontId="5" fillId="15" borderId="6" xfId="1" applyFill="1" applyBorder="1"/>
    <xf numFmtId="1" fontId="5" fillId="0" borderId="11" xfId="1" applyNumberFormat="1" applyBorder="1"/>
    <xf numFmtId="1" fontId="5" fillId="0" borderId="10" xfId="1" applyNumberFormat="1" applyBorder="1"/>
    <xf numFmtId="164" fontId="5" fillId="0" borderId="10" xfId="1" applyNumberFormat="1" applyBorder="1"/>
    <xf numFmtId="164" fontId="5" fillId="0" borderId="10" xfId="1" applyNumberFormat="1" applyFill="1" applyBorder="1"/>
    <xf numFmtId="0" fontId="5" fillId="14" borderId="10" xfId="1" applyFill="1" applyBorder="1"/>
    <xf numFmtId="0" fontId="5" fillId="13" borderId="6" xfId="1" applyFill="1" applyBorder="1"/>
    <xf numFmtId="1" fontId="5" fillId="0" borderId="3" xfId="1" applyNumberFormat="1" applyFill="1" applyBorder="1"/>
    <xf numFmtId="1" fontId="5" fillId="0" borderId="2" xfId="1" applyNumberFormat="1" applyFill="1" applyBorder="1"/>
    <xf numFmtId="165" fontId="5" fillId="0" borderId="6" xfId="1" applyNumberFormat="1" applyBorder="1"/>
    <xf numFmtId="165" fontId="5" fillId="0" borderId="0" xfId="1" applyNumberFormat="1" applyBorder="1"/>
    <xf numFmtId="165" fontId="5" fillId="0" borderId="2" xfId="1" applyNumberFormat="1" applyBorder="1"/>
    <xf numFmtId="164" fontId="5" fillId="13" borderId="0" xfId="1" applyNumberFormat="1" applyFill="1"/>
    <xf numFmtId="0" fontId="0" fillId="13" borderId="0" xfId="0" applyFill="1" applyAlignment="1">
      <alignment horizontal="center" vertical="top"/>
    </xf>
    <xf numFmtId="0" fontId="0" fillId="13" borderId="10" xfId="0" applyFill="1" applyBorder="1"/>
    <xf numFmtId="0" fontId="0" fillId="17" borderId="0" xfId="0" applyFill="1"/>
    <xf numFmtId="1" fontId="0" fillId="17" borderId="6" xfId="0" applyNumberFormat="1" applyFill="1" applyBorder="1"/>
    <xf numFmtId="164" fontId="0" fillId="17" borderId="6" xfId="0" applyNumberFormat="1" applyFill="1" applyBorder="1"/>
    <xf numFmtId="0" fontId="0" fillId="17" borderId="8" xfId="0" applyFill="1" applyBorder="1"/>
    <xf numFmtId="1" fontId="0" fillId="17" borderId="0" xfId="0" applyNumberFormat="1" applyFill="1" applyBorder="1"/>
    <xf numFmtId="164" fontId="0" fillId="17" borderId="0" xfId="0" applyNumberFormat="1" applyFill="1" applyBorder="1"/>
    <xf numFmtId="0" fontId="0" fillId="17" borderId="4" xfId="0" applyFill="1" applyBorder="1"/>
    <xf numFmtId="1" fontId="0" fillId="17" borderId="2" xfId="0" applyNumberFormat="1" applyFill="1" applyBorder="1"/>
    <xf numFmtId="164" fontId="0" fillId="17" borderId="2" xfId="0" applyNumberFormat="1" applyFill="1" applyBorder="1"/>
    <xf numFmtId="0" fontId="0" fillId="17" borderId="1" xfId="0" applyFill="1" applyBorder="1"/>
    <xf numFmtId="1" fontId="0" fillId="17" borderId="10" xfId="0" applyNumberFormat="1" applyFill="1" applyBorder="1"/>
    <xf numFmtId="164" fontId="0" fillId="17" borderId="10" xfId="0" applyNumberFormat="1" applyFill="1" applyBorder="1"/>
    <xf numFmtId="0" fontId="0" fillId="17" borderId="9" xfId="0" applyFill="1" applyBorder="1"/>
    <xf numFmtId="1" fontId="5" fillId="17" borderId="0" xfId="1" applyNumberFormat="1" applyFill="1"/>
    <xf numFmtId="164" fontId="5" fillId="17" borderId="0" xfId="1" applyNumberFormat="1" applyFill="1"/>
    <xf numFmtId="0" fontId="5" fillId="17" borderId="0" xfId="1" applyFill="1"/>
    <xf numFmtId="0" fontId="5" fillId="13" borderId="0" xfId="1" applyFill="1" applyAlignment="1">
      <alignment horizontal="center" vertical="top"/>
    </xf>
    <xf numFmtId="0" fontId="5" fillId="13" borderId="10" xfId="1" applyFill="1" applyBorder="1"/>
    <xf numFmtId="165" fontId="5" fillId="17" borderId="0" xfId="1" applyNumberFormat="1" applyFill="1"/>
    <xf numFmtId="0" fontId="5" fillId="17" borderId="8" xfId="1" applyFill="1" applyBorder="1"/>
    <xf numFmtId="0" fontId="5" fillId="17" borderId="4" xfId="1" applyFill="1" applyBorder="1"/>
    <xf numFmtId="0" fontId="5" fillId="17" borderId="1" xfId="1" applyFill="1" applyBorder="1"/>
    <xf numFmtId="0" fontId="5" fillId="17" borderId="9" xfId="1" applyFill="1" applyBorder="1"/>
    <xf numFmtId="0" fontId="0" fillId="0" borderId="13" xfId="0" applyFill="1" applyBorder="1"/>
    <xf numFmtId="0" fontId="0" fillId="0" borderId="0" xfId="0" applyBorder="1"/>
    <xf numFmtId="0" fontId="0" fillId="0" borderId="0" xfId="0" applyFill="1" applyBorder="1"/>
    <xf numFmtId="0" fontId="0" fillId="0" borderId="12" xfId="0" applyBorder="1"/>
    <xf numFmtId="0" fontId="0" fillId="0" borderId="0" xfId="0" applyFill="1"/>
    <xf numFmtId="1" fontId="5" fillId="17" borderId="6" xfId="1" applyNumberFormat="1" applyFill="1" applyBorder="1"/>
    <xf numFmtId="1" fontId="5" fillId="17" borderId="0" xfId="1" applyNumberFormat="1" applyFill="1" applyBorder="1"/>
    <xf numFmtId="1" fontId="5" fillId="17" borderId="2" xfId="1" applyNumberFormat="1" applyFill="1" applyBorder="1"/>
    <xf numFmtId="1" fontId="5" fillId="17" borderId="10" xfId="1" applyNumberFormat="1" applyFill="1" applyBorder="1"/>
    <xf numFmtId="165" fontId="5" fillId="0" borderId="0" xfId="1" applyNumberFormat="1" applyFill="1" applyAlignment="1">
      <alignment horizontal="center"/>
    </xf>
    <xf numFmtId="165" fontId="0" fillId="10" borderId="0" xfId="0" applyNumberFormat="1" applyFill="1"/>
    <xf numFmtId="1" fontId="0" fillId="10" borderId="0" xfId="0" applyNumberFormat="1" applyFill="1"/>
    <xf numFmtId="164" fontId="0" fillId="10" borderId="0" xfId="0" applyNumberFormat="1" applyFill="1"/>
    <xf numFmtId="0" fontId="5" fillId="10" borderId="0" xfId="1" applyFill="1"/>
    <xf numFmtId="0" fontId="0" fillId="18" borderId="0" xfId="0" applyFill="1"/>
    <xf numFmtId="165" fontId="0" fillId="18" borderId="0" xfId="0" applyNumberFormat="1" applyFill="1"/>
    <xf numFmtId="1" fontId="0" fillId="18" borderId="0" xfId="0" applyNumberFormat="1" applyFill="1"/>
    <xf numFmtId="164" fontId="0" fillId="18" borderId="0" xfId="0" applyNumberFormat="1" applyFill="1"/>
    <xf numFmtId="0" fontId="1" fillId="0" borderId="0" xfId="0" applyFont="1" applyAlignment="1">
      <alignment horizontal="center" vertical="top"/>
    </xf>
    <xf numFmtId="1" fontId="6" fillId="2" borderId="0" xfId="0" applyNumberFormat="1" applyFont="1" applyFill="1" applyAlignment="1" applyProtection="1">
      <alignment horizontal="center" vertical="top"/>
      <protection locked="0"/>
    </xf>
    <xf numFmtId="0" fontId="6" fillId="0" borderId="0" xfId="0" applyFont="1" applyAlignment="1">
      <alignment vertical="top"/>
    </xf>
    <xf numFmtId="2" fontId="1" fillId="2" borderId="0" xfId="0" applyNumberFormat="1" applyFont="1" applyFill="1" applyAlignment="1" applyProtection="1">
      <alignment horizontal="center" vertical="top"/>
      <protection locked="0"/>
    </xf>
    <xf numFmtId="164" fontId="4" fillId="2" borderId="0" xfId="0" applyNumberFormat="1" applyFont="1" applyFill="1" applyAlignment="1">
      <alignment vertical="top"/>
    </xf>
    <xf numFmtId="165" fontId="0" fillId="2" borderId="0" xfId="0" applyNumberFormat="1" applyFill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9999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16</xdr:col>
      <xdr:colOff>25919</xdr:colOff>
      <xdr:row>9</xdr:row>
      <xdr:rowOff>144781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9743575" cy="1722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38100</xdr:colOff>
      <xdr:row>9</xdr:row>
      <xdr:rowOff>77353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680959" cy="1654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693421</xdr:colOff>
      <xdr:row>15</xdr:row>
      <xdr:rowOff>69452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511540" cy="2698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599441</xdr:colOff>
      <xdr:row>16</xdr:row>
      <xdr:rowOff>76200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6960" cy="28803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327661</xdr:colOff>
      <xdr:row>13</xdr:row>
      <xdr:rowOff>170757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871460" cy="24491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mission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issionen_T50"/>
      <sheetName val="Emissionen_T30"/>
    </sheetNames>
    <sheetDataSet>
      <sheetData sheetId="0">
        <row r="2">
          <cell r="G2">
            <v>39</v>
          </cell>
          <cell r="H2">
            <v>40</v>
          </cell>
        </row>
        <row r="3">
          <cell r="G3">
            <v>39</v>
          </cell>
          <cell r="H3">
            <v>40</v>
          </cell>
        </row>
        <row r="4">
          <cell r="G4">
            <v>39</v>
          </cell>
          <cell r="H4">
            <v>40</v>
          </cell>
        </row>
        <row r="5">
          <cell r="G5">
            <v>40</v>
          </cell>
          <cell r="H5">
            <v>42</v>
          </cell>
        </row>
        <row r="6">
          <cell r="G6">
            <v>40</v>
          </cell>
          <cell r="H6">
            <v>42</v>
          </cell>
        </row>
        <row r="7">
          <cell r="G7">
            <v>36</v>
          </cell>
          <cell r="H7">
            <v>39</v>
          </cell>
        </row>
        <row r="8">
          <cell r="G8">
            <v>36</v>
          </cell>
          <cell r="H8">
            <v>39</v>
          </cell>
        </row>
        <row r="9">
          <cell r="G9">
            <v>36</v>
          </cell>
          <cell r="H9">
            <v>39</v>
          </cell>
        </row>
        <row r="10">
          <cell r="G10">
            <v>36</v>
          </cell>
          <cell r="H10">
            <v>39</v>
          </cell>
        </row>
        <row r="11">
          <cell r="G11">
            <v>38</v>
          </cell>
          <cell r="H11">
            <v>39</v>
          </cell>
        </row>
        <row r="12">
          <cell r="G12">
            <v>38</v>
          </cell>
          <cell r="H12">
            <v>39</v>
          </cell>
        </row>
        <row r="13">
          <cell r="G13">
            <v>38</v>
          </cell>
          <cell r="H13">
            <v>39</v>
          </cell>
        </row>
        <row r="14">
          <cell r="G14">
            <v>38</v>
          </cell>
          <cell r="H14">
            <v>40</v>
          </cell>
        </row>
        <row r="15">
          <cell r="G15">
            <v>38</v>
          </cell>
          <cell r="H15">
            <v>40</v>
          </cell>
        </row>
        <row r="16">
          <cell r="G16">
            <v>38</v>
          </cell>
          <cell r="H16">
            <v>40</v>
          </cell>
        </row>
        <row r="17">
          <cell r="G17">
            <v>38</v>
          </cell>
          <cell r="H17">
            <v>40</v>
          </cell>
        </row>
        <row r="18">
          <cell r="G18">
            <v>38</v>
          </cell>
          <cell r="H18">
            <v>40</v>
          </cell>
        </row>
        <row r="19">
          <cell r="G19">
            <v>38</v>
          </cell>
          <cell r="H19">
            <v>40</v>
          </cell>
        </row>
        <row r="20">
          <cell r="G20">
            <v>38</v>
          </cell>
          <cell r="H20">
            <v>40</v>
          </cell>
        </row>
        <row r="21">
          <cell r="G21">
            <v>38</v>
          </cell>
          <cell r="H21">
            <v>40</v>
          </cell>
        </row>
        <row r="22">
          <cell r="G22">
            <v>38</v>
          </cell>
          <cell r="H22">
            <v>40</v>
          </cell>
        </row>
        <row r="23">
          <cell r="G23">
            <v>39</v>
          </cell>
          <cell r="H23">
            <v>42</v>
          </cell>
        </row>
        <row r="24">
          <cell r="G24">
            <v>39</v>
          </cell>
          <cell r="H24">
            <v>42</v>
          </cell>
        </row>
        <row r="25">
          <cell r="G25">
            <v>39</v>
          </cell>
          <cell r="H25">
            <v>42</v>
          </cell>
        </row>
        <row r="26">
          <cell r="G26">
            <v>39</v>
          </cell>
          <cell r="H26">
            <v>42</v>
          </cell>
        </row>
        <row r="27">
          <cell r="G27">
            <v>39</v>
          </cell>
          <cell r="H27">
            <v>42</v>
          </cell>
        </row>
        <row r="28">
          <cell r="G28">
            <v>39</v>
          </cell>
          <cell r="H28">
            <v>42</v>
          </cell>
        </row>
        <row r="29">
          <cell r="G29">
            <v>42</v>
          </cell>
          <cell r="H29">
            <v>42</v>
          </cell>
        </row>
        <row r="30">
          <cell r="G30">
            <v>42</v>
          </cell>
          <cell r="H30">
            <v>42</v>
          </cell>
        </row>
        <row r="31">
          <cell r="G31">
            <v>42</v>
          </cell>
          <cell r="H31">
            <v>42</v>
          </cell>
        </row>
        <row r="32">
          <cell r="G32">
            <v>42</v>
          </cell>
          <cell r="H32">
            <v>42</v>
          </cell>
        </row>
        <row r="33">
          <cell r="G33">
            <v>42</v>
          </cell>
          <cell r="H33">
            <v>42</v>
          </cell>
        </row>
        <row r="34">
          <cell r="G34">
            <v>42</v>
          </cell>
          <cell r="H34">
            <v>42</v>
          </cell>
        </row>
        <row r="35">
          <cell r="G35">
            <v>42</v>
          </cell>
          <cell r="H35">
            <v>42</v>
          </cell>
        </row>
        <row r="36">
          <cell r="G36">
            <v>42</v>
          </cell>
          <cell r="H36">
            <v>45</v>
          </cell>
        </row>
        <row r="37">
          <cell r="G37">
            <v>42</v>
          </cell>
          <cell r="H37">
            <v>45</v>
          </cell>
        </row>
        <row r="38">
          <cell r="G38">
            <v>42</v>
          </cell>
          <cell r="H38">
            <v>45</v>
          </cell>
        </row>
        <row r="39">
          <cell r="G39">
            <v>42</v>
          </cell>
          <cell r="H39">
            <v>45</v>
          </cell>
        </row>
        <row r="40">
          <cell r="G40">
            <v>39</v>
          </cell>
          <cell r="H40">
            <v>39</v>
          </cell>
        </row>
        <row r="41">
          <cell r="G41">
            <v>39</v>
          </cell>
          <cell r="H41">
            <v>39</v>
          </cell>
        </row>
        <row r="42">
          <cell r="G42">
            <v>39</v>
          </cell>
          <cell r="H42">
            <v>39</v>
          </cell>
        </row>
        <row r="43">
          <cell r="G43">
            <v>39</v>
          </cell>
          <cell r="H43">
            <v>39</v>
          </cell>
        </row>
        <row r="44">
          <cell r="G44">
            <v>38</v>
          </cell>
          <cell r="H44">
            <v>39</v>
          </cell>
        </row>
        <row r="45">
          <cell r="G45">
            <v>40</v>
          </cell>
          <cell r="H45">
            <v>42</v>
          </cell>
        </row>
        <row r="46">
          <cell r="G46">
            <v>40</v>
          </cell>
          <cell r="H46">
            <v>42</v>
          </cell>
        </row>
        <row r="47">
          <cell r="G47">
            <v>40</v>
          </cell>
          <cell r="H47">
            <v>42</v>
          </cell>
        </row>
        <row r="48">
          <cell r="G48">
            <v>40</v>
          </cell>
          <cell r="H48">
            <v>42</v>
          </cell>
        </row>
        <row r="49">
          <cell r="G49">
            <v>40</v>
          </cell>
          <cell r="H49">
            <v>42</v>
          </cell>
        </row>
        <row r="50">
          <cell r="G50">
            <v>40</v>
          </cell>
          <cell r="H50">
            <v>42</v>
          </cell>
        </row>
        <row r="51">
          <cell r="G51">
            <v>40</v>
          </cell>
          <cell r="H51">
            <v>42</v>
          </cell>
        </row>
        <row r="52">
          <cell r="G52">
            <v>40</v>
          </cell>
          <cell r="H52">
            <v>42</v>
          </cell>
        </row>
        <row r="53">
          <cell r="G53">
            <v>40</v>
          </cell>
          <cell r="H53">
            <v>42</v>
          </cell>
        </row>
        <row r="54">
          <cell r="G54">
            <v>40</v>
          </cell>
          <cell r="H54">
            <v>42</v>
          </cell>
        </row>
        <row r="55">
          <cell r="G55">
            <v>40</v>
          </cell>
          <cell r="H55">
            <v>42</v>
          </cell>
        </row>
        <row r="56">
          <cell r="G56">
            <v>41</v>
          </cell>
          <cell r="H56">
            <v>41</v>
          </cell>
        </row>
        <row r="57">
          <cell r="G57">
            <v>41</v>
          </cell>
          <cell r="H57">
            <v>41</v>
          </cell>
        </row>
        <row r="58">
          <cell r="G58">
            <v>41</v>
          </cell>
          <cell r="H58">
            <v>41</v>
          </cell>
        </row>
        <row r="59">
          <cell r="G59">
            <v>41</v>
          </cell>
          <cell r="H59">
            <v>41</v>
          </cell>
        </row>
        <row r="60">
          <cell r="G60">
            <v>41</v>
          </cell>
          <cell r="H60">
            <v>41</v>
          </cell>
        </row>
        <row r="61">
          <cell r="G61">
            <v>41</v>
          </cell>
          <cell r="H61">
            <v>41</v>
          </cell>
        </row>
        <row r="62">
          <cell r="G62">
            <v>41</v>
          </cell>
          <cell r="H62">
            <v>41</v>
          </cell>
        </row>
        <row r="63">
          <cell r="G63">
            <v>41</v>
          </cell>
          <cell r="H63">
            <v>41</v>
          </cell>
        </row>
        <row r="64">
          <cell r="G64">
            <v>41</v>
          </cell>
          <cell r="H64">
            <v>41</v>
          </cell>
        </row>
        <row r="65">
          <cell r="G65">
            <v>41</v>
          </cell>
          <cell r="H65">
            <v>41</v>
          </cell>
        </row>
        <row r="66">
          <cell r="G66">
            <v>41</v>
          </cell>
          <cell r="H66">
            <v>41</v>
          </cell>
        </row>
        <row r="67">
          <cell r="G67">
            <v>41</v>
          </cell>
          <cell r="H67">
            <v>41</v>
          </cell>
        </row>
        <row r="68">
          <cell r="G68">
            <v>41</v>
          </cell>
          <cell r="H68">
            <v>41</v>
          </cell>
        </row>
        <row r="69">
          <cell r="G69">
            <v>41</v>
          </cell>
          <cell r="H69">
            <v>41</v>
          </cell>
        </row>
        <row r="70">
          <cell r="G70">
            <v>41</v>
          </cell>
          <cell r="H70">
            <v>42</v>
          </cell>
        </row>
        <row r="71">
          <cell r="G71">
            <v>41</v>
          </cell>
          <cell r="H71">
            <v>42</v>
          </cell>
        </row>
        <row r="72">
          <cell r="G72">
            <v>41</v>
          </cell>
          <cell r="H72">
            <v>42</v>
          </cell>
        </row>
        <row r="73">
          <cell r="G73">
            <v>41</v>
          </cell>
          <cell r="H73">
            <v>42</v>
          </cell>
        </row>
        <row r="74">
          <cell r="G74">
            <v>41</v>
          </cell>
          <cell r="H74">
            <v>42</v>
          </cell>
        </row>
        <row r="75">
          <cell r="G75">
            <v>38</v>
          </cell>
          <cell r="H75">
            <v>39</v>
          </cell>
        </row>
        <row r="76">
          <cell r="G76">
            <v>38</v>
          </cell>
          <cell r="H76">
            <v>39</v>
          </cell>
        </row>
        <row r="77">
          <cell r="G77">
            <v>40</v>
          </cell>
          <cell r="H77">
            <v>40</v>
          </cell>
        </row>
        <row r="78">
          <cell r="G78">
            <v>40</v>
          </cell>
          <cell r="H78">
            <v>40</v>
          </cell>
        </row>
        <row r="79">
          <cell r="G79">
            <v>40</v>
          </cell>
          <cell r="H79">
            <v>40</v>
          </cell>
        </row>
        <row r="80">
          <cell r="G80">
            <v>40</v>
          </cell>
          <cell r="H80">
            <v>40</v>
          </cell>
        </row>
        <row r="81">
          <cell r="G81">
            <v>45</v>
          </cell>
          <cell r="H81">
            <v>45</v>
          </cell>
        </row>
        <row r="82">
          <cell r="G82">
            <v>45</v>
          </cell>
          <cell r="H82">
            <v>45</v>
          </cell>
        </row>
        <row r="83">
          <cell r="G83">
            <v>45</v>
          </cell>
          <cell r="H83">
            <v>45</v>
          </cell>
        </row>
        <row r="84">
          <cell r="G84">
            <v>45</v>
          </cell>
          <cell r="H84">
            <v>45</v>
          </cell>
        </row>
        <row r="85">
          <cell r="G85">
            <v>39</v>
          </cell>
          <cell r="H85">
            <v>40</v>
          </cell>
        </row>
        <row r="86">
          <cell r="G86">
            <v>39</v>
          </cell>
          <cell r="H86">
            <v>40</v>
          </cell>
        </row>
        <row r="87">
          <cell r="G87">
            <v>39</v>
          </cell>
          <cell r="H87">
            <v>40</v>
          </cell>
        </row>
        <row r="88">
          <cell r="G88">
            <v>39</v>
          </cell>
          <cell r="H88">
            <v>40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Stadt Zürich">
  <a:themeElements>
    <a:clrScheme name="Stadt Zuerich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3BE"/>
      </a:accent1>
      <a:accent2>
        <a:srgbClr val="FF0000"/>
      </a:accent2>
      <a:accent3>
        <a:srgbClr val="00FF00"/>
      </a:accent3>
      <a:accent4>
        <a:srgbClr val="008000"/>
      </a:accent4>
      <a:accent5>
        <a:srgbClr val="9999FF"/>
      </a:accent5>
      <a:accent6>
        <a:srgbClr val="FFFF00"/>
      </a:accent6>
      <a:hlink>
        <a:srgbClr val="0000BF"/>
      </a:hlink>
      <a:folHlink>
        <a:srgbClr val="800080"/>
      </a:folHlink>
    </a:clrScheme>
    <a:fontScheme name="Stadt Zuerich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rgb="FF00B0F0"/>
  </sheetPr>
  <dimension ref="A11:CD120"/>
  <sheetViews>
    <sheetView zoomScale="85" zoomScaleNormal="85" workbookViewId="0">
      <selection activeCell="B34" sqref="B34"/>
    </sheetView>
  </sheetViews>
  <sheetFormatPr baseColWidth="10" defaultColWidth="11" defaultRowHeight="14" x14ac:dyDescent="0.3"/>
  <cols>
    <col min="1" max="1" width="28.83203125" style="1" customWidth="1"/>
    <col min="2" max="2" width="8.6640625" style="1" customWidth="1"/>
    <col min="3" max="11" width="5.58203125" style="1" customWidth="1"/>
    <col min="12" max="27" width="7.58203125" style="1" customWidth="1"/>
    <col min="28" max="28" width="10.1640625" style="1" customWidth="1"/>
    <col min="29" max="39" width="5.58203125" style="1" customWidth="1"/>
    <col min="40" max="50" width="7.58203125" style="1" customWidth="1"/>
    <col min="51" max="16384" width="11" style="1"/>
  </cols>
  <sheetData>
    <row r="11" spans="1:27" x14ac:dyDescent="0.3">
      <c r="B11" s="4"/>
      <c r="C11" s="1" t="s">
        <v>19</v>
      </c>
    </row>
    <row r="12" spans="1:27" x14ac:dyDescent="0.3">
      <c r="B12" s="3"/>
      <c r="C12" s="1" t="s">
        <v>18</v>
      </c>
      <c r="S12" s="1" t="s">
        <v>121</v>
      </c>
      <c r="T12" s="1" t="s">
        <v>121</v>
      </c>
      <c r="Y12" s="1" t="s">
        <v>127</v>
      </c>
      <c r="Z12" s="1" t="s">
        <v>128</v>
      </c>
      <c r="AA12" s="1" t="s">
        <v>128</v>
      </c>
    </row>
    <row r="13" spans="1:27" x14ac:dyDescent="0.3">
      <c r="B13" s="6"/>
      <c r="C13" s="1" t="s">
        <v>71</v>
      </c>
      <c r="M13" s="1" t="s">
        <v>103</v>
      </c>
      <c r="N13" s="1" t="s">
        <v>100</v>
      </c>
      <c r="O13" s="1" t="s">
        <v>106</v>
      </c>
      <c r="P13" s="1" t="s">
        <v>111</v>
      </c>
      <c r="Q13" s="1" t="s">
        <v>114</v>
      </c>
      <c r="R13" s="1" t="s">
        <v>117</v>
      </c>
      <c r="S13" s="1" t="s">
        <v>122</v>
      </c>
      <c r="T13" s="1" t="s">
        <v>122</v>
      </c>
      <c r="U13" s="1" t="s">
        <v>126</v>
      </c>
      <c r="V13" s="1" t="s">
        <v>126</v>
      </c>
      <c r="W13" s="1" t="s">
        <v>127</v>
      </c>
      <c r="X13" s="1" t="s">
        <v>133</v>
      </c>
    </row>
    <row r="14" spans="1:27" x14ac:dyDescent="0.3">
      <c r="B14" s="21"/>
      <c r="C14" s="1" t="s">
        <v>70</v>
      </c>
      <c r="L14" s="2" t="s">
        <v>95</v>
      </c>
      <c r="M14" s="1" t="s">
        <v>104</v>
      </c>
      <c r="N14" s="1" t="s">
        <v>101</v>
      </c>
      <c r="O14" s="1" t="s">
        <v>107</v>
      </c>
      <c r="P14" s="1" t="s">
        <v>112</v>
      </c>
      <c r="Q14" s="1" t="s">
        <v>115</v>
      </c>
      <c r="R14" s="1" t="s">
        <v>118</v>
      </c>
      <c r="S14" s="1" t="s">
        <v>123</v>
      </c>
      <c r="T14" s="1" t="s">
        <v>125</v>
      </c>
      <c r="U14" s="1" t="s">
        <v>99</v>
      </c>
      <c r="V14" s="1" t="s">
        <v>99</v>
      </c>
      <c r="W14" s="1" t="s">
        <v>129</v>
      </c>
      <c r="X14" s="1" t="s">
        <v>134</v>
      </c>
    </row>
    <row r="15" spans="1:27" x14ac:dyDescent="0.3">
      <c r="B15" s="47"/>
      <c r="C15" s="1" t="s">
        <v>135</v>
      </c>
      <c r="L15" s="2" t="s">
        <v>96</v>
      </c>
      <c r="M15" s="1" t="s">
        <v>105</v>
      </c>
      <c r="N15" s="1" t="s">
        <v>102</v>
      </c>
      <c r="O15" s="1" t="s">
        <v>108</v>
      </c>
      <c r="P15" s="1" t="s">
        <v>113</v>
      </c>
      <c r="R15" s="1">
        <v>3</v>
      </c>
      <c r="S15" s="1" t="s">
        <v>124</v>
      </c>
      <c r="T15" s="1" t="s">
        <v>124</v>
      </c>
      <c r="U15" s="1" t="s">
        <v>132</v>
      </c>
      <c r="V15" s="1" t="s">
        <v>114</v>
      </c>
      <c r="W15" s="1" t="s">
        <v>130</v>
      </c>
    </row>
    <row r="16" spans="1:27" x14ac:dyDescent="0.3">
      <c r="A16" s="1" t="s">
        <v>12</v>
      </c>
      <c r="B16" s="4">
        <v>70</v>
      </c>
      <c r="C16" s="1" t="s">
        <v>13</v>
      </c>
      <c r="L16" s="1" t="s">
        <v>98</v>
      </c>
      <c r="M16" s="1" t="s">
        <v>98</v>
      </c>
      <c r="N16" s="1" t="s">
        <v>98</v>
      </c>
      <c r="O16" s="1" t="s">
        <v>109</v>
      </c>
      <c r="P16" s="1" t="s">
        <v>109</v>
      </c>
      <c r="R16" s="1" t="s">
        <v>98</v>
      </c>
      <c r="S16" s="1" t="s">
        <v>98</v>
      </c>
      <c r="T16" s="1" t="s">
        <v>98</v>
      </c>
      <c r="V16" s="1" t="s">
        <v>131</v>
      </c>
    </row>
    <row r="17" spans="1:37" x14ac:dyDescent="0.3">
      <c r="L17" s="1" t="s">
        <v>99</v>
      </c>
      <c r="M17" s="1" t="s">
        <v>99</v>
      </c>
      <c r="N17" s="1" t="s">
        <v>99</v>
      </c>
      <c r="O17" s="1" t="s">
        <v>110</v>
      </c>
      <c r="P17" s="1" t="s">
        <v>110</v>
      </c>
      <c r="Q17" s="1" t="s">
        <v>116</v>
      </c>
      <c r="R17" s="1" t="s">
        <v>120</v>
      </c>
      <c r="S17" s="1" t="s">
        <v>120</v>
      </c>
      <c r="T17" s="1" t="s">
        <v>120</v>
      </c>
    </row>
    <row r="18" spans="1:37" x14ac:dyDescent="0.3">
      <c r="A18" s="1" t="s">
        <v>14</v>
      </c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  <c r="I18" s="2" t="s">
        <v>7</v>
      </c>
      <c r="J18" s="2" t="s">
        <v>8</v>
      </c>
      <c r="K18" s="2" t="s">
        <v>9</v>
      </c>
      <c r="L18" s="1" t="s">
        <v>97</v>
      </c>
      <c r="M18" s="1" t="s">
        <v>97</v>
      </c>
      <c r="N18" s="1" t="s">
        <v>97</v>
      </c>
      <c r="O18" s="2" t="s">
        <v>97</v>
      </c>
      <c r="P18" s="2" t="s">
        <v>97</v>
      </c>
      <c r="Q18" s="2"/>
      <c r="R18" s="2" t="s">
        <v>119</v>
      </c>
      <c r="S18" s="2" t="s">
        <v>119</v>
      </c>
      <c r="T18" s="2" t="s">
        <v>119</v>
      </c>
      <c r="U18" s="1" t="s">
        <v>119</v>
      </c>
      <c r="V18" s="1" t="s">
        <v>119</v>
      </c>
      <c r="W18" s="1" t="s">
        <v>127</v>
      </c>
      <c r="Y18" s="2"/>
      <c r="Z18" s="2"/>
    </row>
    <row r="19" spans="1:37" x14ac:dyDescent="0.3">
      <c r="A19" s="1" t="s">
        <v>21</v>
      </c>
      <c r="B19" s="48">
        <f>Leq!C26</f>
        <v>50</v>
      </c>
      <c r="C19" s="48">
        <f>Leq!D26</f>
        <v>30</v>
      </c>
      <c r="D19" s="48">
        <f>Leq!E26</f>
        <v>39</v>
      </c>
      <c r="E19" s="48">
        <f>Leq!F26</f>
        <v>50</v>
      </c>
      <c r="F19" s="48">
        <f>Leq!G26</f>
        <v>50</v>
      </c>
      <c r="G19" s="48">
        <f>Leq!H26</f>
        <v>50</v>
      </c>
      <c r="H19" s="48">
        <f>Leq!I26</f>
        <v>50</v>
      </c>
      <c r="I19" s="48">
        <f>Leq!J26</f>
        <v>39</v>
      </c>
      <c r="J19" s="48">
        <f>Leq!K26</f>
        <v>50</v>
      </c>
      <c r="K19" s="48">
        <f>Leq!L26</f>
        <v>50</v>
      </c>
      <c r="L19" s="48">
        <f>Leq!M26</f>
        <v>50</v>
      </c>
      <c r="M19" s="48">
        <f>Leq!N26</f>
        <v>50</v>
      </c>
      <c r="N19" s="48">
        <f>Leq!O26</f>
        <v>50</v>
      </c>
      <c r="O19" s="48">
        <f>Leq!P26</f>
        <v>50</v>
      </c>
      <c r="P19" s="48">
        <f>Leq!Q26</f>
        <v>50</v>
      </c>
      <c r="Q19" s="48">
        <f>Leq!R26</f>
        <v>50</v>
      </c>
      <c r="R19" s="48">
        <f>Leq!S26</f>
        <v>50</v>
      </c>
      <c r="S19" s="48">
        <f>Leq!T26</f>
        <v>50</v>
      </c>
      <c r="T19" s="48">
        <f>Leq!U26</f>
        <v>50</v>
      </c>
      <c r="U19" s="48">
        <f>Leq!V26</f>
        <v>50</v>
      </c>
      <c r="V19" s="48">
        <f>Leq!W26</f>
        <v>50</v>
      </c>
      <c r="W19" s="48">
        <f>Leq!X26</f>
        <v>50</v>
      </c>
      <c r="X19" s="48">
        <f>Leq!Y26</f>
        <v>50</v>
      </c>
      <c r="Y19" s="48">
        <f>Leq!Z26</f>
        <v>50</v>
      </c>
      <c r="Z19" s="48">
        <f>Leq!AA26</f>
        <v>50</v>
      </c>
      <c r="AA19" s="48">
        <f>Leq!AB26</f>
        <v>50</v>
      </c>
    </row>
    <row r="20" spans="1:37" x14ac:dyDescent="0.3">
      <c r="A20" s="1" t="s">
        <v>22</v>
      </c>
      <c r="B20" s="48">
        <f>Leq!C26</f>
        <v>50</v>
      </c>
      <c r="C20" s="48">
        <f>Leq!D26</f>
        <v>30</v>
      </c>
      <c r="D20" s="48">
        <f>Leq!E26</f>
        <v>39</v>
      </c>
      <c r="E20" s="48">
        <f>Leq!F26</f>
        <v>50</v>
      </c>
      <c r="F20" s="48">
        <f>Leq!G26</f>
        <v>50</v>
      </c>
      <c r="G20" s="48">
        <f>Leq!H26</f>
        <v>50</v>
      </c>
      <c r="H20" s="48">
        <f>Leq!I26</f>
        <v>50</v>
      </c>
      <c r="I20" s="48">
        <f>Leq!J26</f>
        <v>39</v>
      </c>
      <c r="J20" s="48">
        <f>Leq!K26</f>
        <v>50</v>
      </c>
      <c r="K20" s="48">
        <f>Leq!L26</f>
        <v>50</v>
      </c>
      <c r="L20" s="48">
        <f>Leq!M26</f>
        <v>50</v>
      </c>
      <c r="M20" s="48">
        <f>Leq!N26</f>
        <v>50</v>
      </c>
      <c r="N20" s="48">
        <f>Leq!O26</f>
        <v>50</v>
      </c>
      <c r="O20" s="48">
        <f>Leq!P26</f>
        <v>50</v>
      </c>
      <c r="P20" s="48">
        <f>Leq!Q26</f>
        <v>50</v>
      </c>
      <c r="Q20" s="48">
        <f>Leq!R26</f>
        <v>50</v>
      </c>
      <c r="R20" s="48">
        <f>Leq!S26</f>
        <v>50</v>
      </c>
      <c r="S20" s="48">
        <f>Leq!T26</f>
        <v>50</v>
      </c>
      <c r="T20" s="48">
        <f>Leq!U26</f>
        <v>50</v>
      </c>
      <c r="U20" s="48">
        <f>Leq!V26</f>
        <v>50</v>
      </c>
      <c r="V20" s="48">
        <f>Leq!W26</f>
        <v>50</v>
      </c>
      <c r="W20" s="48">
        <f>Leq!X26</f>
        <v>50</v>
      </c>
      <c r="X20" s="48">
        <f>Leq!Y26</f>
        <v>50</v>
      </c>
      <c r="Y20" s="48">
        <f>Leq!Z26</f>
        <v>50</v>
      </c>
      <c r="Z20" s="48">
        <f>Leq!AA26</f>
        <v>50</v>
      </c>
      <c r="AA20" s="48">
        <f>Leq!AB26</f>
        <v>50</v>
      </c>
    </row>
    <row r="23" spans="1:37" x14ac:dyDescent="0.3">
      <c r="A23" s="2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7" x14ac:dyDescent="0.3">
      <c r="A24" s="1" t="s">
        <v>15</v>
      </c>
      <c r="B24" s="2" t="s">
        <v>0</v>
      </c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37" x14ac:dyDescent="0.3">
      <c r="A25" s="1" t="s">
        <v>23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</row>
    <row r="26" spans="1:37" x14ac:dyDescent="0.3">
      <c r="A26" s="1" t="s">
        <v>24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E26" s="18"/>
    </row>
    <row r="29" spans="1:37" x14ac:dyDescent="0.3">
      <c r="A29" s="20" t="s">
        <v>25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7" x14ac:dyDescent="0.3">
      <c r="A30" s="1" t="s">
        <v>16</v>
      </c>
      <c r="B30" s="2" t="s">
        <v>0</v>
      </c>
      <c r="C30" s="2" t="s">
        <v>1</v>
      </c>
      <c r="D30" s="2" t="s">
        <v>2</v>
      </c>
      <c r="E30" s="2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  <c r="K30" s="2" t="s">
        <v>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7" x14ac:dyDescent="0.3">
      <c r="A31" s="1" t="s">
        <v>23</v>
      </c>
      <c r="B31" s="22">
        <f>IF(B34&gt;0,(MIN(12,B34)/0.8)*(B19/100),IF(B34&lt;-4,(((MIN(12,-B34)-4)/0.5)*((B19-10)/100)),0))</f>
        <v>0</v>
      </c>
      <c r="C31" s="5">
        <v>0</v>
      </c>
      <c r="D31" s="22">
        <f t="shared" ref="D31:H32" si="0">IF(D34&gt;2,(((MIN(12,D34)-2)/1.5)*(D19/100)),IF(D34&lt;-6,((MIN(12,-D34)-6)/1),0))</f>
        <v>0</v>
      </c>
      <c r="E31" s="22">
        <f t="shared" si="0"/>
        <v>0</v>
      </c>
      <c r="F31" s="22">
        <f t="shared" si="0"/>
        <v>0</v>
      </c>
      <c r="G31" s="22">
        <f t="shared" si="0"/>
        <v>0</v>
      </c>
      <c r="H31" s="22">
        <f t="shared" si="0"/>
        <v>0</v>
      </c>
      <c r="I31" s="22">
        <f t="shared" ref="I31:K32" si="1">IF(I34&gt;0,(MIN(12,I34)/0.8)*(I19/100),IF(I34&lt;-4,(((MIN(12,-I34)-4)/0.5)*((I19-10)/100)),0))</f>
        <v>0</v>
      </c>
      <c r="J31" s="22">
        <f>IF(J34&gt;0,(MIN(12,J34)/0.8)*(J19/100),IF(J34&lt;-4,(((MIN(12,-J34)-4)/0.5)*((J19-10)/100)),0))</f>
        <v>0</v>
      </c>
      <c r="K31" s="22">
        <f t="shared" si="1"/>
        <v>0</v>
      </c>
      <c r="L31" s="22">
        <f t="shared" ref="L31:AA31" si="2">IF(L34&gt;0,(MIN(12,L34)/0.8)*(L19/100),IF(L34&lt;-4,(((MIN(12,-L34)-4)/0.5)*((L19-10)/100)),0))</f>
        <v>0</v>
      </c>
      <c r="M31" s="22">
        <f t="shared" si="2"/>
        <v>0</v>
      </c>
      <c r="N31" s="22">
        <f t="shared" si="2"/>
        <v>0</v>
      </c>
      <c r="O31" s="22">
        <f t="shared" si="2"/>
        <v>0</v>
      </c>
      <c r="P31" s="22">
        <f t="shared" si="2"/>
        <v>0</v>
      </c>
      <c r="Q31" s="22">
        <f t="shared" si="2"/>
        <v>0</v>
      </c>
      <c r="R31" s="22">
        <f t="shared" si="2"/>
        <v>0</v>
      </c>
      <c r="S31" s="22">
        <f t="shared" si="2"/>
        <v>0</v>
      </c>
      <c r="T31" s="22">
        <f t="shared" si="2"/>
        <v>0</v>
      </c>
      <c r="U31" s="22">
        <f t="shared" si="2"/>
        <v>0</v>
      </c>
      <c r="V31" s="22">
        <f t="shared" si="2"/>
        <v>0</v>
      </c>
      <c r="W31" s="22">
        <f t="shared" si="2"/>
        <v>0</v>
      </c>
      <c r="X31" s="22">
        <f t="shared" si="2"/>
        <v>0</v>
      </c>
      <c r="Y31" s="22">
        <f t="shared" si="2"/>
        <v>0</v>
      </c>
      <c r="Z31" s="22">
        <f t="shared" si="2"/>
        <v>0</v>
      </c>
      <c r="AA31" s="22">
        <f t="shared" si="2"/>
        <v>0</v>
      </c>
      <c r="AK31"/>
    </row>
    <row r="32" spans="1:37" x14ac:dyDescent="0.3">
      <c r="A32" s="1" t="s">
        <v>24</v>
      </c>
      <c r="B32" s="22">
        <f>IF(B35&gt;0,(MIN(12,B35)/0.8)*(B20/100),IF(B35&lt;-4,(((MIN(12,-B35)-4)/0.5)*((B20-10)/100)),0))</f>
        <v>0.29535937499999998</v>
      </c>
      <c r="C32" s="5">
        <v>0</v>
      </c>
      <c r="D32" s="22">
        <f t="shared" si="0"/>
        <v>0</v>
      </c>
      <c r="E32" s="22">
        <f t="shared" si="0"/>
        <v>0</v>
      </c>
      <c r="F32" s="22">
        <f t="shared" si="0"/>
        <v>0</v>
      </c>
      <c r="G32" s="22">
        <f t="shared" si="0"/>
        <v>0</v>
      </c>
      <c r="H32" s="22">
        <f t="shared" si="0"/>
        <v>0</v>
      </c>
      <c r="I32" s="22">
        <f t="shared" si="1"/>
        <v>0.23038031249999999</v>
      </c>
      <c r="J32" s="22">
        <f t="shared" si="1"/>
        <v>0.29535937499999998</v>
      </c>
      <c r="K32" s="22">
        <f t="shared" si="1"/>
        <v>0.29535937499999998</v>
      </c>
      <c r="L32" s="22">
        <f t="shared" ref="L32:AA32" si="3">IF(L35&gt;0,(MIN(12,L35)/0.8)*(L20/100),IF(L35&lt;-4,(((MIN(12,-L35)-4)/0.5)*((L20-10)/100)),0))</f>
        <v>0.29535937499999998</v>
      </c>
      <c r="M32" s="22">
        <f t="shared" si="3"/>
        <v>0.29535937499999998</v>
      </c>
      <c r="N32" s="22">
        <f t="shared" si="3"/>
        <v>0.29535937499999998</v>
      </c>
      <c r="O32" s="22">
        <f t="shared" si="3"/>
        <v>0.29535937499999998</v>
      </c>
      <c r="P32" s="22">
        <f t="shared" si="3"/>
        <v>0.29535937499999998</v>
      </c>
      <c r="Q32" s="22">
        <f t="shared" si="3"/>
        <v>0.29535937499999998</v>
      </c>
      <c r="R32" s="22">
        <f t="shared" si="3"/>
        <v>0.29535937499999998</v>
      </c>
      <c r="S32" s="22">
        <f t="shared" si="3"/>
        <v>0.29535937499999998</v>
      </c>
      <c r="T32" s="22">
        <f t="shared" si="3"/>
        <v>0.29535937499999998</v>
      </c>
      <c r="U32" s="22">
        <f t="shared" si="3"/>
        <v>0.29535937499999998</v>
      </c>
      <c r="V32" s="22">
        <f t="shared" si="3"/>
        <v>0.29535937499999998</v>
      </c>
      <c r="W32" s="22">
        <f t="shared" si="3"/>
        <v>0.29535937499999998</v>
      </c>
      <c r="X32" s="22">
        <f t="shared" si="3"/>
        <v>0.29535937499999998</v>
      </c>
      <c r="Y32" s="22">
        <f t="shared" si="3"/>
        <v>0.29535937499999998</v>
      </c>
      <c r="Z32" s="22">
        <f t="shared" si="3"/>
        <v>0.29535937499999998</v>
      </c>
      <c r="AA32" s="22">
        <f t="shared" si="3"/>
        <v>0.29535937499999998</v>
      </c>
    </row>
    <row r="33" spans="1:5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U33" s="1" t="s">
        <v>121</v>
      </c>
      <c r="AV33" s="1" t="s">
        <v>121</v>
      </c>
      <c r="BA33" s="1" t="s">
        <v>127</v>
      </c>
      <c r="BB33" s="1" t="s">
        <v>128</v>
      </c>
      <c r="BC33" s="1" t="s">
        <v>128</v>
      </c>
    </row>
    <row r="34" spans="1:55" x14ac:dyDescent="0.3">
      <c r="A34" s="1" t="s">
        <v>137</v>
      </c>
      <c r="B34" s="33">
        <f>Emi_T50!I2</f>
        <v>-0.47257500000000002</v>
      </c>
      <c r="C34" s="2" t="s">
        <v>17</v>
      </c>
      <c r="D34" s="10">
        <f t="shared" ref="D34:F35" si="4">$B34</f>
        <v>-0.47257500000000002</v>
      </c>
      <c r="E34" s="10">
        <f t="shared" si="4"/>
        <v>-0.47257500000000002</v>
      </c>
      <c r="F34" s="10">
        <f t="shared" si="4"/>
        <v>-0.47257500000000002</v>
      </c>
      <c r="G34" s="10">
        <f t="shared" ref="G34:V35" si="5">$B34</f>
        <v>-0.47257500000000002</v>
      </c>
      <c r="H34" s="10">
        <f t="shared" si="5"/>
        <v>-0.47257500000000002</v>
      </c>
      <c r="I34" s="10">
        <f t="shared" si="5"/>
        <v>-0.47257500000000002</v>
      </c>
      <c r="J34" s="10">
        <f t="shared" si="5"/>
        <v>-0.47257500000000002</v>
      </c>
      <c r="K34" s="10">
        <f t="shared" si="5"/>
        <v>-0.47257500000000002</v>
      </c>
      <c r="L34" s="10">
        <f t="shared" si="5"/>
        <v>-0.47257500000000002</v>
      </c>
      <c r="M34" s="10">
        <f t="shared" si="5"/>
        <v>-0.47257500000000002</v>
      </c>
      <c r="N34" s="10">
        <f t="shared" si="5"/>
        <v>-0.47257500000000002</v>
      </c>
      <c r="O34" s="10">
        <f t="shared" si="5"/>
        <v>-0.47257500000000002</v>
      </c>
      <c r="P34" s="10">
        <f t="shared" si="5"/>
        <v>-0.47257500000000002</v>
      </c>
      <c r="Q34" s="10">
        <f t="shared" si="5"/>
        <v>-0.47257500000000002</v>
      </c>
      <c r="R34" s="10">
        <f t="shared" si="5"/>
        <v>-0.47257500000000002</v>
      </c>
      <c r="S34" s="10">
        <f t="shared" si="5"/>
        <v>-0.47257500000000002</v>
      </c>
      <c r="T34" s="10">
        <f t="shared" si="5"/>
        <v>-0.47257500000000002</v>
      </c>
      <c r="U34" s="10">
        <f t="shared" si="5"/>
        <v>-0.47257500000000002</v>
      </c>
      <c r="V34" s="10">
        <f t="shared" si="5"/>
        <v>-0.47257500000000002</v>
      </c>
      <c r="W34" s="10">
        <f t="shared" ref="L34:AA35" si="6">$B34</f>
        <v>-0.47257500000000002</v>
      </c>
      <c r="X34" s="10">
        <f t="shared" si="6"/>
        <v>-0.47257500000000002</v>
      </c>
      <c r="Y34" s="10">
        <f t="shared" si="6"/>
        <v>-0.47257500000000002</v>
      </c>
      <c r="Z34" s="10">
        <f t="shared" si="6"/>
        <v>-0.47257500000000002</v>
      </c>
      <c r="AA34" s="10">
        <f t="shared" si="6"/>
        <v>-0.47257500000000002</v>
      </c>
      <c r="AO34" s="1" t="s">
        <v>103</v>
      </c>
      <c r="AP34" s="1" t="s">
        <v>100</v>
      </c>
      <c r="AQ34" s="1" t="s">
        <v>106</v>
      </c>
      <c r="AR34" s="1" t="s">
        <v>111</v>
      </c>
      <c r="AS34" s="1" t="s">
        <v>114</v>
      </c>
      <c r="AT34" s="1" t="s">
        <v>117</v>
      </c>
      <c r="AU34" s="1" t="s">
        <v>122</v>
      </c>
      <c r="AV34" s="1" t="s">
        <v>122</v>
      </c>
      <c r="AW34" s="1" t="s">
        <v>126</v>
      </c>
      <c r="AX34" s="1" t="s">
        <v>126</v>
      </c>
      <c r="AY34" s="1" t="s">
        <v>127</v>
      </c>
      <c r="AZ34" s="1" t="s">
        <v>133</v>
      </c>
    </row>
    <row r="35" spans="1:55" x14ac:dyDescent="0.3">
      <c r="A35" s="1" t="s">
        <v>136</v>
      </c>
      <c r="B35" s="54">
        <f>B34*(-1)</f>
        <v>0.47257500000000002</v>
      </c>
      <c r="C35" s="2" t="s">
        <v>17</v>
      </c>
      <c r="D35" s="10">
        <f t="shared" si="4"/>
        <v>0.47257500000000002</v>
      </c>
      <c r="E35" s="10">
        <f t="shared" si="4"/>
        <v>0.47257500000000002</v>
      </c>
      <c r="F35" s="10">
        <f t="shared" si="4"/>
        <v>0.47257500000000002</v>
      </c>
      <c r="G35" s="10">
        <f t="shared" si="5"/>
        <v>0.47257500000000002</v>
      </c>
      <c r="H35" s="10">
        <f t="shared" si="5"/>
        <v>0.47257500000000002</v>
      </c>
      <c r="I35" s="10">
        <f t="shared" si="5"/>
        <v>0.47257500000000002</v>
      </c>
      <c r="J35" s="10">
        <f t="shared" si="5"/>
        <v>0.47257500000000002</v>
      </c>
      <c r="K35" s="10">
        <f t="shared" si="5"/>
        <v>0.47257500000000002</v>
      </c>
      <c r="L35" s="10">
        <f t="shared" si="6"/>
        <v>0.47257500000000002</v>
      </c>
      <c r="M35" s="10">
        <f t="shared" si="6"/>
        <v>0.47257500000000002</v>
      </c>
      <c r="N35" s="10">
        <f t="shared" si="6"/>
        <v>0.47257500000000002</v>
      </c>
      <c r="O35" s="10">
        <f t="shared" si="6"/>
        <v>0.47257500000000002</v>
      </c>
      <c r="P35" s="10">
        <f t="shared" si="6"/>
        <v>0.47257500000000002</v>
      </c>
      <c r="Q35" s="10">
        <f t="shared" si="6"/>
        <v>0.47257500000000002</v>
      </c>
      <c r="R35" s="10">
        <f t="shared" si="6"/>
        <v>0.47257500000000002</v>
      </c>
      <c r="S35" s="10">
        <f t="shared" si="6"/>
        <v>0.47257500000000002</v>
      </c>
      <c r="T35" s="10">
        <f t="shared" si="6"/>
        <v>0.47257500000000002</v>
      </c>
      <c r="U35" s="10">
        <f t="shared" si="6"/>
        <v>0.47257500000000002</v>
      </c>
      <c r="V35" s="10">
        <f t="shared" si="6"/>
        <v>0.47257500000000002</v>
      </c>
      <c r="W35" s="10">
        <f t="shared" si="6"/>
        <v>0.47257500000000002</v>
      </c>
      <c r="X35" s="10">
        <f t="shared" si="6"/>
        <v>0.47257500000000002</v>
      </c>
      <c r="Y35" s="10">
        <f t="shared" si="6"/>
        <v>0.47257500000000002</v>
      </c>
      <c r="Z35" s="10">
        <f t="shared" si="6"/>
        <v>0.47257500000000002</v>
      </c>
      <c r="AA35" s="10">
        <f t="shared" si="6"/>
        <v>0.47257500000000002</v>
      </c>
      <c r="AN35" s="2" t="s">
        <v>95</v>
      </c>
      <c r="AO35" s="1" t="s">
        <v>104</v>
      </c>
      <c r="AP35" s="1" t="s">
        <v>101</v>
      </c>
      <c r="AQ35" s="1" t="s">
        <v>107</v>
      </c>
      <c r="AR35" s="1" t="s">
        <v>112</v>
      </c>
      <c r="AS35" s="1" t="s">
        <v>115</v>
      </c>
      <c r="AT35" s="1" t="s">
        <v>118</v>
      </c>
      <c r="AU35" s="1" t="s">
        <v>123</v>
      </c>
      <c r="AV35" s="1" t="s">
        <v>125</v>
      </c>
      <c r="AW35" s="1" t="s">
        <v>99</v>
      </c>
      <c r="AX35" s="1" t="s">
        <v>99</v>
      </c>
      <c r="AY35" s="1" t="s">
        <v>129</v>
      </c>
      <c r="AZ35" s="1" t="s">
        <v>134</v>
      </c>
    </row>
    <row r="36" spans="1:55" x14ac:dyDescent="0.3">
      <c r="AN36" s="2" t="s">
        <v>96</v>
      </c>
      <c r="AO36" s="1" t="s">
        <v>105</v>
      </c>
      <c r="AP36" s="1" t="s">
        <v>102</v>
      </c>
      <c r="AQ36" s="1" t="s">
        <v>108</v>
      </c>
      <c r="AR36" s="1" t="s">
        <v>113</v>
      </c>
      <c r="AT36" s="1">
        <v>3</v>
      </c>
      <c r="AU36" s="1" t="s">
        <v>124</v>
      </c>
      <c r="AV36" s="1" t="s">
        <v>124</v>
      </c>
      <c r="AW36" s="1" t="s">
        <v>132</v>
      </c>
      <c r="AX36" s="1" t="s">
        <v>114</v>
      </c>
      <c r="AY36" s="1" t="s">
        <v>130</v>
      </c>
    </row>
    <row r="37" spans="1:55" x14ac:dyDescent="0.3">
      <c r="S37"/>
      <c r="AN37" s="1" t="s">
        <v>98</v>
      </c>
      <c r="AO37" s="1" t="s">
        <v>98</v>
      </c>
      <c r="AP37" s="1" t="s">
        <v>98</v>
      </c>
      <c r="AQ37" s="1" t="s">
        <v>109</v>
      </c>
      <c r="AR37" s="1" t="s">
        <v>109</v>
      </c>
      <c r="AT37" s="1" t="s">
        <v>98</v>
      </c>
      <c r="AU37" s="1" t="s">
        <v>98</v>
      </c>
      <c r="AV37" s="1" t="s">
        <v>98</v>
      </c>
      <c r="AX37" s="1" t="s">
        <v>131</v>
      </c>
    </row>
    <row r="38" spans="1:55" x14ac:dyDescent="0.3">
      <c r="A38" s="11" t="s">
        <v>27</v>
      </c>
      <c r="AN38" s="1" t="s">
        <v>99</v>
      </c>
      <c r="AO38" s="1" t="s">
        <v>99</v>
      </c>
      <c r="AP38" s="1" t="s">
        <v>99</v>
      </c>
      <c r="AQ38" s="1" t="s">
        <v>110</v>
      </c>
      <c r="AR38" s="1" t="s">
        <v>110</v>
      </c>
      <c r="AS38" s="1" t="s">
        <v>116</v>
      </c>
      <c r="AT38" s="1" t="s">
        <v>120</v>
      </c>
      <c r="AU38" s="1" t="s">
        <v>120</v>
      </c>
      <c r="AV38" s="1" t="s">
        <v>120</v>
      </c>
    </row>
    <row r="39" spans="1:55" ht="16" x14ac:dyDescent="0.3">
      <c r="A39" s="12" t="s">
        <v>10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  <c r="J39" s="1" t="s">
        <v>8</v>
      </c>
      <c r="K39" s="1" t="s">
        <v>9</v>
      </c>
      <c r="AC39" s="1" t="s">
        <v>11</v>
      </c>
      <c r="AD39" s="1" t="s">
        <v>0</v>
      </c>
      <c r="AE39" s="1" t="s">
        <v>1</v>
      </c>
      <c r="AF39" s="1" t="s">
        <v>2</v>
      </c>
      <c r="AG39" s="1" t="s">
        <v>3</v>
      </c>
      <c r="AH39" s="1" t="s">
        <v>4</v>
      </c>
      <c r="AI39" s="1" t="s">
        <v>5</v>
      </c>
      <c r="AJ39" s="1" t="s">
        <v>6</v>
      </c>
      <c r="AK39" s="1" t="s">
        <v>7</v>
      </c>
      <c r="AL39" s="1" t="s">
        <v>8</v>
      </c>
      <c r="AM39" s="1" t="s">
        <v>9</v>
      </c>
      <c r="AN39" s="1" t="s">
        <v>97</v>
      </c>
      <c r="AO39" s="1" t="s">
        <v>97</v>
      </c>
      <c r="AP39" s="1" t="s">
        <v>97</v>
      </c>
      <c r="AQ39" s="2" t="s">
        <v>97</v>
      </c>
      <c r="AR39" s="2" t="s">
        <v>97</v>
      </c>
      <c r="AS39" s="2"/>
      <c r="AT39" s="2" t="s">
        <v>119</v>
      </c>
      <c r="AU39" s="2" t="s">
        <v>119</v>
      </c>
      <c r="AV39" s="2" t="s">
        <v>119</v>
      </c>
      <c r="AW39" s="1" t="s">
        <v>119</v>
      </c>
      <c r="AX39" s="1" t="s">
        <v>119</v>
      </c>
      <c r="AY39" s="1" t="s">
        <v>127</v>
      </c>
      <c r="BA39" s="2"/>
      <c r="BB39" s="2"/>
    </row>
    <row r="40" spans="1:55" x14ac:dyDescent="0.3">
      <c r="A40" s="1">
        <v>50</v>
      </c>
      <c r="B40" s="9">
        <v>99.5</v>
      </c>
      <c r="C40" s="9">
        <v>99.1</v>
      </c>
      <c r="D40" s="9">
        <v>91</v>
      </c>
      <c r="E40" s="9">
        <v>91</v>
      </c>
      <c r="F40" s="9">
        <v>95.5</v>
      </c>
      <c r="G40" s="9">
        <v>92</v>
      </c>
      <c r="H40" s="9">
        <v>92</v>
      </c>
      <c r="I40" s="9">
        <v>100.6</v>
      </c>
      <c r="J40" s="9">
        <v>101.2</v>
      </c>
      <c r="K40" s="9">
        <v>99.7</v>
      </c>
      <c r="L40" s="8">
        <v>94.3</v>
      </c>
      <c r="M40" s="8">
        <v>99.6</v>
      </c>
      <c r="N40" s="8">
        <v>102.5</v>
      </c>
      <c r="O40" s="8">
        <v>94.3</v>
      </c>
      <c r="P40" s="8">
        <v>98.8</v>
      </c>
      <c r="Q40" s="8">
        <v>101.3</v>
      </c>
      <c r="R40" s="8">
        <v>60</v>
      </c>
      <c r="S40" s="8">
        <v>60</v>
      </c>
      <c r="T40" s="8">
        <v>60</v>
      </c>
      <c r="U40" s="45">
        <v>60</v>
      </c>
      <c r="V40" s="45">
        <v>89.9</v>
      </c>
      <c r="W40" s="45">
        <v>89.2</v>
      </c>
      <c r="X40" s="45">
        <v>86.1</v>
      </c>
      <c r="Y40" s="8"/>
      <c r="Z40" s="8"/>
      <c r="AA40" s="8"/>
      <c r="AC40" s="1">
        <v>50</v>
      </c>
      <c r="AD40" s="9">
        <v>0</v>
      </c>
      <c r="AE40" s="9">
        <f t="shared" ref="AE40" si="7">C40/100</f>
        <v>0.99099999999999999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f t="shared" ref="AK40:AK42" si="8">I40/100</f>
        <v>1.006</v>
      </c>
      <c r="AL40" s="9">
        <f>J40/100</f>
        <v>1.012</v>
      </c>
      <c r="AM40" s="9">
        <f t="shared" ref="AM40:AM42" si="9">K40/100</f>
        <v>0.997</v>
      </c>
      <c r="AN40" s="8">
        <v>1</v>
      </c>
      <c r="AO40" s="8">
        <v>1</v>
      </c>
      <c r="AP40" s="8">
        <v>1</v>
      </c>
      <c r="AQ40" s="8">
        <v>1</v>
      </c>
      <c r="AR40" s="8">
        <v>8.8000000000000007</v>
      </c>
      <c r="AS40" s="8">
        <v>1.8</v>
      </c>
      <c r="AT40" s="8">
        <v>9.6</v>
      </c>
      <c r="AU40" s="8">
        <v>9.6</v>
      </c>
      <c r="AV40" s="8">
        <v>9.6</v>
      </c>
      <c r="AW40" s="45">
        <v>9.9</v>
      </c>
      <c r="AX40" s="45">
        <v>10</v>
      </c>
      <c r="AY40" s="45">
        <v>1</v>
      </c>
      <c r="AZ40" s="45">
        <v>1</v>
      </c>
      <c r="BA40" s="8"/>
      <c r="BB40" s="8"/>
      <c r="BC40" s="8"/>
    </row>
    <row r="41" spans="1:55" x14ac:dyDescent="0.3">
      <c r="A41" s="1">
        <v>63</v>
      </c>
      <c r="B41" s="9">
        <v>98</v>
      </c>
      <c r="C41" s="9">
        <v>100.6</v>
      </c>
      <c r="D41" s="9">
        <v>87.5</v>
      </c>
      <c r="E41" s="9">
        <v>87.5</v>
      </c>
      <c r="F41" s="9">
        <v>96.5</v>
      </c>
      <c r="G41" s="9">
        <v>92</v>
      </c>
      <c r="H41" s="9">
        <v>92</v>
      </c>
      <c r="I41" s="9">
        <v>102.2</v>
      </c>
      <c r="J41" s="9">
        <v>106.6</v>
      </c>
      <c r="K41" s="9">
        <v>106.2</v>
      </c>
      <c r="L41" s="8">
        <v>83.9</v>
      </c>
      <c r="M41" s="8">
        <v>103.3</v>
      </c>
      <c r="N41" s="8">
        <v>97.3</v>
      </c>
      <c r="O41" s="8">
        <v>83.9</v>
      </c>
      <c r="P41" s="8">
        <v>93.6</v>
      </c>
      <c r="Q41" s="8">
        <v>81.7</v>
      </c>
      <c r="R41" s="8">
        <v>60</v>
      </c>
      <c r="S41" s="8">
        <v>60</v>
      </c>
      <c r="T41" s="8">
        <v>86.1</v>
      </c>
      <c r="U41" s="45">
        <v>80.099999999999994</v>
      </c>
      <c r="V41" s="45">
        <v>90.6</v>
      </c>
      <c r="W41" s="45">
        <v>95.6</v>
      </c>
      <c r="X41" s="45">
        <v>60</v>
      </c>
      <c r="Y41" s="8"/>
      <c r="Z41" s="8"/>
      <c r="AA41" s="8"/>
      <c r="AC41" s="1">
        <v>63</v>
      </c>
      <c r="AD41" s="9">
        <v>0</v>
      </c>
      <c r="AE41" s="9">
        <v>1.6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f t="shared" ref="AK41" si="10">I41/100</f>
        <v>1.022</v>
      </c>
      <c r="AL41" s="9">
        <v>1</v>
      </c>
      <c r="AM41" s="9">
        <v>1</v>
      </c>
      <c r="AN41" s="8">
        <v>9.3000000000000007</v>
      </c>
      <c r="AO41" s="8">
        <v>9.9</v>
      </c>
      <c r="AP41" s="8">
        <v>9.9</v>
      </c>
      <c r="AQ41" s="8">
        <v>9.9</v>
      </c>
      <c r="AR41" s="8">
        <v>9.9</v>
      </c>
      <c r="AS41" s="8">
        <v>7.3</v>
      </c>
      <c r="AT41" s="8">
        <v>1</v>
      </c>
      <c r="AU41" s="8">
        <v>9.6</v>
      </c>
      <c r="AV41" s="8">
        <v>1</v>
      </c>
      <c r="AW41" s="45">
        <v>1</v>
      </c>
      <c r="AX41" s="45">
        <v>10</v>
      </c>
      <c r="AY41" s="45">
        <v>13.6</v>
      </c>
      <c r="AZ41" s="45">
        <v>9.9</v>
      </c>
      <c r="BA41" s="8"/>
      <c r="BB41" s="8"/>
      <c r="BC41" s="8"/>
    </row>
    <row r="42" spans="1:55" x14ac:dyDescent="0.3">
      <c r="A42" s="1">
        <v>80</v>
      </c>
      <c r="B42" s="9">
        <v>96</v>
      </c>
      <c r="C42" s="9">
        <v>102.2</v>
      </c>
      <c r="D42" s="9">
        <v>86.5</v>
      </c>
      <c r="E42" s="9">
        <v>86.5</v>
      </c>
      <c r="F42" s="9">
        <v>89.5</v>
      </c>
      <c r="G42" s="9">
        <v>92</v>
      </c>
      <c r="H42" s="9">
        <v>92</v>
      </c>
      <c r="I42" s="9">
        <v>99.7</v>
      </c>
      <c r="J42" s="9">
        <v>102.7</v>
      </c>
      <c r="K42" s="9">
        <v>101.2</v>
      </c>
      <c r="L42" s="8">
        <v>89.1</v>
      </c>
      <c r="M42" s="8">
        <v>89.1</v>
      </c>
      <c r="N42" s="8">
        <v>79.400000000000006</v>
      </c>
      <c r="O42" s="8">
        <v>88.4</v>
      </c>
      <c r="P42" s="8">
        <v>98.1</v>
      </c>
      <c r="Q42" s="8">
        <v>90.4</v>
      </c>
      <c r="R42" s="8">
        <v>79.599999999999994</v>
      </c>
      <c r="S42" s="8">
        <v>79.599999999999994</v>
      </c>
      <c r="T42" s="8">
        <v>92.6</v>
      </c>
      <c r="U42" s="45">
        <v>77.900000000000006</v>
      </c>
      <c r="V42" s="45">
        <v>86.9</v>
      </c>
      <c r="W42" s="45">
        <v>100.3</v>
      </c>
      <c r="X42" s="45">
        <v>60</v>
      </c>
      <c r="Y42" s="8"/>
      <c r="Z42" s="8"/>
      <c r="AA42" s="8"/>
      <c r="AC42" s="1">
        <v>80</v>
      </c>
      <c r="AD42" s="9">
        <v>0</v>
      </c>
      <c r="AE42" s="9">
        <v>3.5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f t="shared" si="8"/>
        <v>0.997</v>
      </c>
      <c r="AL42" s="9">
        <f t="shared" ref="AL42" si="11">J42/100</f>
        <v>1.0270000000000001</v>
      </c>
      <c r="AM42" s="9">
        <f t="shared" si="9"/>
        <v>1.012</v>
      </c>
      <c r="AN42" s="8">
        <v>3</v>
      </c>
      <c r="AO42" s="8">
        <v>1</v>
      </c>
      <c r="AP42" s="8">
        <v>1</v>
      </c>
      <c r="AQ42" s="8">
        <v>1</v>
      </c>
      <c r="AR42" s="8">
        <v>1</v>
      </c>
      <c r="AS42" s="8">
        <v>1.8</v>
      </c>
      <c r="AT42" s="8">
        <v>9.6</v>
      </c>
      <c r="AU42" s="8">
        <v>2.2000000000000002</v>
      </c>
      <c r="AV42" s="8">
        <v>1.8</v>
      </c>
      <c r="AW42" s="45">
        <v>9.9</v>
      </c>
      <c r="AX42" s="45">
        <v>1</v>
      </c>
      <c r="AY42" s="45">
        <v>19.899999999999999</v>
      </c>
      <c r="AZ42" s="45">
        <v>9.9</v>
      </c>
      <c r="BA42" s="8"/>
      <c r="BB42" s="8"/>
      <c r="BC42" s="8"/>
    </row>
    <row r="43" spans="1:55" x14ac:dyDescent="0.3">
      <c r="A43" s="1">
        <v>100</v>
      </c>
      <c r="B43" s="9">
        <v>94.5</v>
      </c>
      <c r="C43" s="9">
        <v>102.2</v>
      </c>
      <c r="D43" s="9">
        <v>84.5</v>
      </c>
      <c r="E43" s="9">
        <v>84.5</v>
      </c>
      <c r="F43" s="9">
        <v>86</v>
      </c>
      <c r="G43" s="9">
        <v>91.7</v>
      </c>
      <c r="H43" s="9">
        <v>91.7</v>
      </c>
      <c r="I43" s="9">
        <v>97.6</v>
      </c>
      <c r="J43" s="9">
        <v>97.5</v>
      </c>
      <c r="K43" s="9">
        <v>96.2</v>
      </c>
      <c r="L43" s="8">
        <v>91.3</v>
      </c>
      <c r="M43" s="8">
        <v>90.6</v>
      </c>
      <c r="N43" s="8">
        <v>98.1</v>
      </c>
      <c r="O43" s="8">
        <v>90.6</v>
      </c>
      <c r="P43" s="8">
        <v>84.6</v>
      </c>
      <c r="Q43" s="8">
        <v>88.3</v>
      </c>
      <c r="R43" s="8">
        <v>60</v>
      </c>
      <c r="S43" s="8">
        <v>60</v>
      </c>
      <c r="T43" s="8">
        <v>60</v>
      </c>
      <c r="U43" s="45">
        <v>60</v>
      </c>
      <c r="V43" s="45">
        <v>83.9</v>
      </c>
      <c r="W43" s="45">
        <v>97.7</v>
      </c>
      <c r="X43" s="45">
        <v>77.2</v>
      </c>
      <c r="Y43" s="8"/>
      <c r="Z43" s="8"/>
      <c r="AA43" s="8"/>
      <c r="AC43" s="1">
        <v>100</v>
      </c>
      <c r="AD43" s="9">
        <v>3</v>
      </c>
      <c r="AE43" s="9">
        <v>3.5</v>
      </c>
      <c r="AF43" s="9">
        <v>7.2</v>
      </c>
      <c r="AG43" s="9">
        <v>7.2</v>
      </c>
      <c r="AH43" s="9">
        <v>4.7</v>
      </c>
      <c r="AI43" s="9">
        <v>4.7</v>
      </c>
      <c r="AJ43" s="9">
        <v>4.7</v>
      </c>
      <c r="AK43" s="9">
        <v>3</v>
      </c>
      <c r="AL43" s="9">
        <v>3</v>
      </c>
      <c r="AM43" s="9">
        <v>3</v>
      </c>
      <c r="AN43" s="8">
        <v>1</v>
      </c>
      <c r="AO43" s="8">
        <v>1</v>
      </c>
      <c r="AP43" s="8">
        <v>1</v>
      </c>
      <c r="AQ43" s="8">
        <v>1.3</v>
      </c>
      <c r="AR43" s="8">
        <v>1.9</v>
      </c>
      <c r="AS43" s="8">
        <v>2.2000000000000002</v>
      </c>
      <c r="AT43" s="8">
        <v>9.6</v>
      </c>
      <c r="AU43" s="8">
        <v>9.6</v>
      </c>
      <c r="AV43" s="8">
        <v>2.2000000000000002</v>
      </c>
      <c r="AW43" s="45">
        <v>8.4</v>
      </c>
      <c r="AX43" s="45">
        <v>2</v>
      </c>
      <c r="AY43" s="45">
        <v>10.6</v>
      </c>
      <c r="AZ43" s="45">
        <v>1</v>
      </c>
      <c r="BA43" s="8"/>
      <c r="BB43" s="8"/>
      <c r="BC43" s="8"/>
    </row>
    <row r="44" spans="1:55" x14ac:dyDescent="0.3">
      <c r="A44" s="1">
        <v>125</v>
      </c>
      <c r="B44" s="9">
        <v>99</v>
      </c>
      <c r="C44" s="9">
        <v>103.8</v>
      </c>
      <c r="D44" s="9">
        <v>83</v>
      </c>
      <c r="E44" s="9">
        <v>83</v>
      </c>
      <c r="F44" s="9">
        <v>85</v>
      </c>
      <c r="G44" s="9">
        <v>91.7</v>
      </c>
      <c r="H44" s="9">
        <v>91.7</v>
      </c>
      <c r="I44" s="9">
        <v>97</v>
      </c>
      <c r="J44" s="9">
        <v>99.2</v>
      </c>
      <c r="K44" s="9">
        <v>98</v>
      </c>
      <c r="L44" s="8">
        <v>94.3</v>
      </c>
      <c r="M44" s="8">
        <v>88.4</v>
      </c>
      <c r="N44" s="8">
        <v>93.6</v>
      </c>
      <c r="O44" s="8">
        <v>92.8</v>
      </c>
      <c r="P44" s="8">
        <v>98.8</v>
      </c>
      <c r="Q44" s="8">
        <v>90.4</v>
      </c>
      <c r="R44" s="8">
        <v>83.9</v>
      </c>
      <c r="S44" s="8">
        <v>86.1</v>
      </c>
      <c r="T44" s="8">
        <v>60</v>
      </c>
      <c r="U44" s="45">
        <v>60</v>
      </c>
      <c r="V44" s="45">
        <v>87.6</v>
      </c>
      <c r="W44" s="45">
        <v>102.3</v>
      </c>
      <c r="X44" s="45">
        <v>67.5</v>
      </c>
      <c r="Y44" s="8"/>
      <c r="Z44" s="8"/>
      <c r="AA44" s="8"/>
      <c r="AC44" s="1">
        <v>125</v>
      </c>
      <c r="AD44" s="9">
        <v>3</v>
      </c>
      <c r="AE44" s="9">
        <v>3.5</v>
      </c>
      <c r="AF44" s="9">
        <v>7.2</v>
      </c>
      <c r="AG44" s="9">
        <v>7.2</v>
      </c>
      <c r="AH44" s="9">
        <v>4.7</v>
      </c>
      <c r="AI44" s="9">
        <v>4.7</v>
      </c>
      <c r="AJ44" s="9">
        <v>4.7</v>
      </c>
      <c r="AK44" s="9">
        <v>3</v>
      </c>
      <c r="AL44" s="9">
        <v>3</v>
      </c>
      <c r="AM44" s="9">
        <v>3</v>
      </c>
      <c r="AN44" s="8">
        <v>9.9</v>
      </c>
      <c r="AO44" s="8">
        <v>1</v>
      </c>
      <c r="AP44" s="8">
        <v>9.9</v>
      </c>
      <c r="AQ44" s="8">
        <v>1.7</v>
      </c>
      <c r="AR44" s="8">
        <v>1</v>
      </c>
      <c r="AS44" s="8">
        <v>6.9</v>
      </c>
      <c r="AT44" s="8">
        <v>9.6</v>
      </c>
      <c r="AU44" s="8">
        <v>1</v>
      </c>
      <c r="AV44" s="8">
        <v>9.6</v>
      </c>
      <c r="AW44" s="45">
        <v>8.4</v>
      </c>
      <c r="AX44" s="45">
        <v>1.5</v>
      </c>
      <c r="AY44" s="45">
        <v>17.399999999999999</v>
      </c>
      <c r="AZ44" s="45">
        <v>1</v>
      </c>
      <c r="BA44" s="8"/>
      <c r="BB44" s="8"/>
      <c r="BC44" s="8"/>
    </row>
    <row r="45" spans="1:55" x14ac:dyDescent="0.3">
      <c r="A45" s="1">
        <v>160</v>
      </c>
      <c r="B45" s="9">
        <v>90</v>
      </c>
      <c r="C45" s="9">
        <v>100.6</v>
      </c>
      <c r="D45" s="9">
        <v>83.5</v>
      </c>
      <c r="E45" s="9">
        <v>83.5</v>
      </c>
      <c r="F45" s="9">
        <v>86</v>
      </c>
      <c r="G45" s="9">
        <v>91.7</v>
      </c>
      <c r="H45" s="9">
        <v>91.7</v>
      </c>
      <c r="I45" s="9">
        <v>95.9</v>
      </c>
      <c r="J45" s="9">
        <v>95.7</v>
      </c>
      <c r="K45" s="9">
        <v>95.7</v>
      </c>
      <c r="L45" s="8">
        <v>94.3</v>
      </c>
      <c r="M45" s="8">
        <v>86.9</v>
      </c>
      <c r="N45" s="8">
        <v>86.1</v>
      </c>
      <c r="O45" s="8">
        <v>89.9</v>
      </c>
      <c r="P45" s="8">
        <v>95.8</v>
      </c>
      <c r="Q45" s="8">
        <v>83.9</v>
      </c>
      <c r="R45" s="8">
        <v>88.3</v>
      </c>
      <c r="S45" s="8">
        <v>88.3</v>
      </c>
      <c r="T45" s="8">
        <v>88.3</v>
      </c>
      <c r="U45" s="45">
        <v>80.099999999999994</v>
      </c>
      <c r="V45" s="45">
        <v>84.6</v>
      </c>
      <c r="W45" s="45">
        <v>102.1</v>
      </c>
      <c r="X45" s="45">
        <v>71.2</v>
      </c>
      <c r="Y45" s="8"/>
      <c r="Z45" s="8"/>
      <c r="AA45" s="8"/>
      <c r="AC45" s="1">
        <v>160</v>
      </c>
      <c r="AD45" s="9">
        <v>3</v>
      </c>
      <c r="AE45" s="9">
        <v>7.8</v>
      </c>
      <c r="AF45" s="9">
        <v>7.2</v>
      </c>
      <c r="AG45" s="9">
        <v>7.2</v>
      </c>
      <c r="AH45" s="9">
        <v>4.7</v>
      </c>
      <c r="AI45" s="9">
        <v>4.7</v>
      </c>
      <c r="AJ45" s="9">
        <v>4.7</v>
      </c>
      <c r="AK45" s="9">
        <v>3</v>
      </c>
      <c r="AL45" s="9">
        <v>3</v>
      </c>
      <c r="AM45" s="9">
        <v>3</v>
      </c>
      <c r="AN45" s="8">
        <v>7.9</v>
      </c>
      <c r="AO45" s="8">
        <v>1</v>
      </c>
      <c r="AP45" s="8">
        <v>1</v>
      </c>
      <c r="AQ45" s="8">
        <v>1</v>
      </c>
      <c r="AR45" s="8">
        <v>1.3</v>
      </c>
      <c r="AS45" s="8">
        <v>3</v>
      </c>
      <c r="AT45" s="8">
        <v>1.8</v>
      </c>
      <c r="AU45" s="8">
        <v>1.8</v>
      </c>
      <c r="AV45" s="8">
        <v>1.8</v>
      </c>
      <c r="AW45" s="45">
        <v>5.3</v>
      </c>
      <c r="AX45" s="45">
        <v>1</v>
      </c>
      <c r="AY45" s="45">
        <v>19.7</v>
      </c>
      <c r="AZ45" s="45">
        <v>1</v>
      </c>
      <c r="BA45" s="8"/>
      <c r="BB45" s="8"/>
      <c r="BC45" s="8"/>
    </row>
    <row r="46" spans="1:55" x14ac:dyDescent="0.3">
      <c r="A46" s="1">
        <v>200</v>
      </c>
      <c r="B46" s="9">
        <v>86.5</v>
      </c>
      <c r="C46" s="9">
        <v>95.9</v>
      </c>
      <c r="D46" s="9">
        <v>82.5</v>
      </c>
      <c r="E46" s="9">
        <v>82.5</v>
      </c>
      <c r="F46" s="9">
        <v>85</v>
      </c>
      <c r="G46" s="9">
        <v>91</v>
      </c>
      <c r="H46" s="9">
        <v>91</v>
      </c>
      <c r="I46" s="9">
        <v>93.9</v>
      </c>
      <c r="J46" s="9">
        <v>93.7</v>
      </c>
      <c r="K46" s="9">
        <v>91.4</v>
      </c>
      <c r="L46" s="8">
        <v>89.9</v>
      </c>
      <c r="M46" s="8">
        <v>91.3</v>
      </c>
      <c r="N46" s="8">
        <v>91.3</v>
      </c>
      <c r="O46" s="8">
        <v>92.8</v>
      </c>
      <c r="P46" s="8">
        <v>83.9</v>
      </c>
      <c r="Q46" s="8">
        <v>83.9</v>
      </c>
      <c r="R46" s="8">
        <v>90.4</v>
      </c>
      <c r="S46" s="8">
        <v>92.6</v>
      </c>
      <c r="T46" s="8">
        <v>92.6</v>
      </c>
      <c r="U46" s="45">
        <v>79.400000000000006</v>
      </c>
      <c r="V46" s="45">
        <v>85.4</v>
      </c>
      <c r="W46" s="45">
        <v>97.8</v>
      </c>
      <c r="X46" s="45">
        <v>81.599999999999994</v>
      </c>
      <c r="Y46" s="8"/>
      <c r="Z46" s="8"/>
      <c r="AA46" s="8"/>
      <c r="AC46" s="1">
        <v>200</v>
      </c>
      <c r="AD46" s="9">
        <v>4.5999999999999996</v>
      </c>
      <c r="AE46" s="9">
        <v>9.6999999999999993</v>
      </c>
      <c r="AF46" s="9">
        <v>7.7</v>
      </c>
      <c r="AG46" s="9">
        <v>7.7</v>
      </c>
      <c r="AH46" s="9">
        <v>6.4</v>
      </c>
      <c r="AI46" s="9">
        <v>6.4</v>
      </c>
      <c r="AJ46" s="9">
        <v>6.4</v>
      </c>
      <c r="AK46" s="9">
        <v>4.5999999999999996</v>
      </c>
      <c r="AL46" s="9">
        <v>4.5999999999999996</v>
      </c>
      <c r="AM46" s="9">
        <v>4.5999999999999996</v>
      </c>
      <c r="AN46" s="8">
        <v>1</v>
      </c>
      <c r="AO46" s="8">
        <v>1</v>
      </c>
      <c r="AP46" s="8">
        <v>9.9</v>
      </c>
      <c r="AQ46" s="8">
        <v>1</v>
      </c>
      <c r="AR46" s="8">
        <v>1.9</v>
      </c>
      <c r="AS46" s="8">
        <v>1.4</v>
      </c>
      <c r="AT46" s="8">
        <v>1</v>
      </c>
      <c r="AU46" s="8">
        <v>1</v>
      </c>
      <c r="AV46" s="8">
        <v>1</v>
      </c>
      <c r="AW46" s="45">
        <v>9.9</v>
      </c>
      <c r="AX46" s="45">
        <v>1</v>
      </c>
      <c r="AY46" s="45">
        <v>16.2</v>
      </c>
      <c r="AZ46" s="45">
        <v>1</v>
      </c>
      <c r="BA46" s="8"/>
      <c r="BB46" s="8"/>
      <c r="BC46" s="8"/>
    </row>
    <row r="47" spans="1:55" x14ac:dyDescent="0.3">
      <c r="A47" s="1">
        <v>250</v>
      </c>
      <c r="B47" s="9">
        <v>95.5</v>
      </c>
      <c r="C47" s="9">
        <v>89.7</v>
      </c>
      <c r="D47" s="9">
        <v>83</v>
      </c>
      <c r="E47" s="9">
        <v>83</v>
      </c>
      <c r="F47" s="9">
        <v>85</v>
      </c>
      <c r="G47" s="9">
        <v>91</v>
      </c>
      <c r="H47" s="9">
        <v>91</v>
      </c>
      <c r="I47" s="9">
        <v>96</v>
      </c>
      <c r="J47" s="9">
        <v>96</v>
      </c>
      <c r="K47" s="9">
        <v>93.8</v>
      </c>
      <c r="L47" s="8">
        <v>89.9</v>
      </c>
      <c r="M47" s="8">
        <v>88.4</v>
      </c>
      <c r="N47" s="8">
        <v>89.9</v>
      </c>
      <c r="O47" s="8">
        <v>92.8</v>
      </c>
      <c r="P47" s="8">
        <v>95.1</v>
      </c>
      <c r="Q47" s="8">
        <v>83.9</v>
      </c>
      <c r="R47" s="8">
        <v>92.6</v>
      </c>
      <c r="S47" s="8">
        <v>92.6</v>
      </c>
      <c r="T47" s="8">
        <v>90.4</v>
      </c>
      <c r="U47" s="45">
        <v>82.4</v>
      </c>
      <c r="V47" s="45">
        <v>81.599999999999994</v>
      </c>
      <c r="W47" s="45">
        <v>95.2</v>
      </c>
      <c r="X47" s="45">
        <v>75.7</v>
      </c>
      <c r="Y47" s="8"/>
      <c r="Z47" s="8"/>
      <c r="AA47" s="8"/>
      <c r="AC47" s="1">
        <v>250</v>
      </c>
      <c r="AD47" s="9">
        <v>4.5999999999999996</v>
      </c>
      <c r="AE47" s="9">
        <v>9</v>
      </c>
      <c r="AF47" s="9">
        <v>7.7</v>
      </c>
      <c r="AG47" s="9">
        <v>7.7</v>
      </c>
      <c r="AH47" s="9">
        <v>6.4</v>
      </c>
      <c r="AI47" s="9">
        <v>6.4</v>
      </c>
      <c r="AJ47" s="9">
        <v>6.4</v>
      </c>
      <c r="AK47" s="9">
        <v>4.5999999999999996</v>
      </c>
      <c r="AL47" s="9">
        <v>4.5999999999999996</v>
      </c>
      <c r="AM47" s="9">
        <v>4.5999999999999996</v>
      </c>
      <c r="AN47" s="8">
        <v>9.5</v>
      </c>
      <c r="AO47" s="8">
        <v>1</v>
      </c>
      <c r="AP47" s="8">
        <v>9.9</v>
      </c>
      <c r="AQ47" s="8">
        <v>1</v>
      </c>
      <c r="AR47" s="8">
        <v>2.2999999999999998</v>
      </c>
      <c r="AS47" s="8">
        <v>6.1</v>
      </c>
      <c r="AT47" s="8">
        <v>1.4</v>
      </c>
      <c r="AU47" s="8">
        <v>1</v>
      </c>
      <c r="AV47" s="8">
        <v>8</v>
      </c>
      <c r="AW47" s="45">
        <v>1.3</v>
      </c>
      <c r="AX47" s="45">
        <v>1.3</v>
      </c>
      <c r="AY47" s="45">
        <v>15.9</v>
      </c>
      <c r="AZ47" s="45">
        <v>4.0999999999999996</v>
      </c>
      <c r="BA47" s="8"/>
      <c r="BB47" s="8"/>
      <c r="BC47" s="8"/>
    </row>
    <row r="48" spans="1:55" x14ac:dyDescent="0.3">
      <c r="A48" s="1">
        <v>315</v>
      </c>
      <c r="B48" s="9">
        <v>95</v>
      </c>
      <c r="C48" s="9">
        <v>85</v>
      </c>
      <c r="D48" s="9">
        <v>82.5</v>
      </c>
      <c r="E48" s="9">
        <v>82.5</v>
      </c>
      <c r="F48" s="9">
        <v>85</v>
      </c>
      <c r="G48" s="9">
        <v>91</v>
      </c>
      <c r="H48" s="9">
        <v>91</v>
      </c>
      <c r="I48" s="9">
        <v>97.6</v>
      </c>
      <c r="J48" s="9">
        <v>97.6</v>
      </c>
      <c r="K48" s="9">
        <v>96.5</v>
      </c>
      <c r="L48" s="8">
        <v>94.3</v>
      </c>
      <c r="M48" s="8">
        <v>92.1</v>
      </c>
      <c r="N48" s="8">
        <v>85.4</v>
      </c>
      <c r="O48" s="8">
        <v>89.1</v>
      </c>
      <c r="P48" s="8">
        <v>92.8</v>
      </c>
      <c r="Q48" s="8">
        <v>86.1</v>
      </c>
      <c r="R48" s="8">
        <v>97</v>
      </c>
      <c r="S48" s="8">
        <v>60</v>
      </c>
      <c r="T48" s="8">
        <v>60</v>
      </c>
      <c r="U48" s="45">
        <v>81.599999999999994</v>
      </c>
      <c r="V48" s="45">
        <v>83.1</v>
      </c>
      <c r="W48" s="45">
        <v>96.5</v>
      </c>
      <c r="X48" s="45">
        <v>60</v>
      </c>
      <c r="Y48" s="8"/>
      <c r="Z48" s="8"/>
      <c r="AA48" s="8"/>
      <c r="AC48" s="1">
        <v>315</v>
      </c>
      <c r="AD48" s="9">
        <v>4.5999999999999996</v>
      </c>
      <c r="AE48" s="9">
        <v>9</v>
      </c>
      <c r="AF48" s="9">
        <v>7.7</v>
      </c>
      <c r="AG48" s="9">
        <v>7.7</v>
      </c>
      <c r="AH48" s="9">
        <v>6.4</v>
      </c>
      <c r="AI48" s="9">
        <v>6.4</v>
      </c>
      <c r="AJ48" s="9">
        <v>6.4</v>
      </c>
      <c r="AK48" s="9">
        <v>4.5999999999999996</v>
      </c>
      <c r="AL48" s="9">
        <v>4.5999999999999996</v>
      </c>
      <c r="AM48" s="9">
        <v>4.5999999999999996</v>
      </c>
      <c r="AN48" s="8">
        <v>9.9</v>
      </c>
      <c r="AO48" s="8">
        <v>9.9</v>
      </c>
      <c r="AP48" s="8">
        <v>9.9</v>
      </c>
      <c r="AQ48" s="8">
        <v>9.9</v>
      </c>
      <c r="AR48" s="8">
        <v>9.9</v>
      </c>
      <c r="AS48" s="8">
        <v>1</v>
      </c>
      <c r="AT48" s="8">
        <v>8.8000000000000007</v>
      </c>
      <c r="AU48" s="8">
        <v>9.6</v>
      </c>
      <c r="AV48" s="8">
        <v>9.6</v>
      </c>
      <c r="AW48" s="45">
        <v>1.3</v>
      </c>
      <c r="AX48" s="45">
        <v>1</v>
      </c>
      <c r="AY48" s="45">
        <v>20.8</v>
      </c>
      <c r="AZ48" s="45">
        <v>9.9</v>
      </c>
      <c r="BA48" s="8"/>
      <c r="BB48" s="8"/>
      <c r="BC48" s="8"/>
    </row>
    <row r="49" spans="1:77" x14ac:dyDescent="0.3">
      <c r="A49" s="1">
        <v>400</v>
      </c>
      <c r="B49" s="9">
        <v>96.5</v>
      </c>
      <c r="C49" s="9">
        <v>86.6</v>
      </c>
      <c r="D49" s="9">
        <v>81</v>
      </c>
      <c r="E49" s="9">
        <v>81</v>
      </c>
      <c r="F49" s="9">
        <v>85</v>
      </c>
      <c r="G49" s="9">
        <v>91</v>
      </c>
      <c r="H49" s="9">
        <v>91</v>
      </c>
      <c r="I49" s="9">
        <v>96</v>
      </c>
      <c r="J49" s="9">
        <v>96</v>
      </c>
      <c r="K49" s="9">
        <v>97.4</v>
      </c>
      <c r="L49" s="8">
        <v>95.1</v>
      </c>
      <c r="M49" s="8">
        <v>96.6</v>
      </c>
      <c r="N49" s="8">
        <v>88.4</v>
      </c>
      <c r="O49" s="8">
        <v>90.6</v>
      </c>
      <c r="P49" s="8">
        <v>88.4</v>
      </c>
      <c r="Q49" s="8">
        <v>88.3</v>
      </c>
      <c r="R49" s="8">
        <v>64.3</v>
      </c>
      <c r="S49" s="8">
        <v>60</v>
      </c>
      <c r="T49" s="8">
        <v>88.3</v>
      </c>
      <c r="U49" s="45">
        <v>60</v>
      </c>
      <c r="V49" s="45">
        <v>82.4</v>
      </c>
      <c r="W49" s="45">
        <v>100.9</v>
      </c>
      <c r="X49" s="45">
        <v>80.099999999999994</v>
      </c>
      <c r="Y49" s="8"/>
      <c r="Z49" s="8"/>
      <c r="AA49" s="8"/>
      <c r="AC49" s="1">
        <v>400</v>
      </c>
      <c r="AD49" s="9">
        <v>5</v>
      </c>
      <c r="AE49" s="9">
        <v>9</v>
      </c>
      <c r="AF49" s="9">
        <v>8</v>
      </c>
      <c r="AG49" s="9">
        <v>8</v>
      </c>
      <c r="AH49" s="9">
        <v>6.5</v>
      </c>
      <c r="AI49" s="9">
        <v>6.5</v>
      </c>
      <c r="AJ49" s="9">
        <v>6.5</v>
      </c>
      <c r="AK49" s="9">
        <v>5</v>
      </c>
      <c r="AL49" s="9">
        <v>5</v>
      </c>
      <c r="AM49" s="9">
        <v>5</v>
      </c>
      <c r="AN49" s="8">
        <v>1.3</v>
      </c>
      <c r="AO49" s="8">
        <v>9.9</v>
      </c>
      <c r="AP49" s="8">
        <v>1.4</v>
      </c>
      <c r="AQ49" s="8">
        <v>9.9</v>
      </c>
      <c r="AR49" s="8">
        <v>9.9</v>
      </c>
      <c r="AS49" s="8">
        <v>1</v>
      </c>
      <c r="AT49" s="8">
        <v>2.6</v>
      </c>
      <c r="AU49" s="8">
        <v>9.6</v>
      </c>
      <c r="AV49" s="8">
        <v>9.6</v>
      </c>
      <c r="AW49" s="45">
        <v>9.9</v>
      </c>
      <c r="AX49" s="45">
        <v>1</v>
      </c>
      <c r="AY49" s="45">
        <v>21.4</v>
      </c>
      <c r="AZ49" s="45">
        <v>1.4</v>
      </c>
      <c r="BA49" s="8"/>
      <c r="BB49" s="8"/>
      <c r="BC49" s="8"/>
    </row>
    <row r="50" spans="1:77" x14ac:dyDescent="0.3">
      <c r="A50" s="1">
        <v>500</v>
      </c>
      <c r="B50" s="9">
        <v>92</v>
      </c>
      <c r="C50" s="9">
        <v>86.6</v>
      </c>
      <c r="D50" s="9">
        <v>81</v>
      </c>
      <c r="E50" s="9">
        <v>81</v>
      </c>
      <c r="F50" s="9">
        <v>83.5</v>
      </c>
      <c r="G50" s="9">
        <v>91</v>
      </c>
      <c r="H50" s="9">
        <v>91</v>
      </c>
      <c r="I50" s="9">
        <v>98</v>
      </c>
      <c r="J50" s="9">
        <v>98</v>
      </c>
      <c r="K50" s="9">
        <v>99.1</v>
      </c>
      <c r="L50" s="8">
        <v>80.900000000000006</v>
      </c>
      <c r="M50" s="8">
        <v>91.3</v>
      </c>
      <c r="N50" s="8">
        <v>88.4</v>
      </c>
      <c r="O50" s="8">
        <v>92.8</v>
      </c>
      <c r="P50" s="8">
        <v>88.4</v>
      </c>
      <c r="Q50" s="8">
        <v>60</v>
      </c>
      <c r="R50" s="8">
        <v>60</v>
      </c>
      <c r="S50" s="8">
        <v>60</v>
      </c>
      <c r="T50" s="8">
        <v>90.4</v>
      </c>
      <c r="U50" s="45">
        <v>60</v>
      </c>
      <c r="V50" s="45">
        <v>81.599999999999994</v>
      </c>
      <c r="W50" s="45">
        <v>102.6</v>
      </c>
      <c r="X50" s="45">
        <v>60</v>
      </c>
      <c r="Y50" s="8"/>
      <c r="Z50" s="8"/>
      <c r="AA50" s="8"/>
      <c r="AC50" s="1">
        <v>500</v>
      </c>
      <c r="AD50" s="9">
        <v>5</v>
      </c>
      <c r="AE50" s="9">
        <v>7.8</v>
      </c>
      <c r="AF50" s="9">
        <v>8</v>
      </c>
      <c r="AG50" s="9">
        <v>8</v>
      </c>
      <c r="AH50" s="9">
        <v>6.5</v>
      </c>
      <c r="AI50" s="9">
        <v>6.5</v>
      </c>
      <c r="AJ50" s="9">
        <v>6.5</v>
      </c>
      <c r="AK50" s="9">
        <v>5</v>
      </c>
      <c r="AL50" s="9">
        <v>5</v>
      </c>
      <c r="AM50" s="9">
        <v>5</v>
      </c>
      <c r="AN50" s="8">
        <v>2.9</v>
      </c>
      <c r="AO50" s="8">
        <v>9.9</v>
      </c>
      <c r="AP50" s="8">
        <v>9.9</v>
      </c>
      <c r="AQ50" s="8">
        <v>9.9</v>
      </c>
      <c r="AR50" s="8">
        <v>9.9</v>
      </c>
      <c r="AS50" s="8">
        <v>9.6</v>
      </c>
      <c r="AT50" s="8">
        <v>9.6</v>
      </c>
      <c r="AU50" s="8">
        <v>9.6</v>
      </c>
      <c r="AV50" s="8">
        <v>9.6</v>
      </c>
      <c r="AW50" s="45">
        <v>8.4</v>
      </c>
      <c r="AX50" s="45">
        <v>5.9</v>
      </c>
      <c r="AY50" s="45">
        <v>22.5</v>
      </c>
      <c r="AZ50" s="45">
        <v>9.9</v>
      </c>
      <c r="BA50" s="8"/>
      <c r="BB50" s="8"/>
      <c r="BC50" s="8"/>
    </row>
    <row r="51" spans="1:77" x14ac:dyDescent="0.3">
      <c r="A51" s="1">
        <v>630</v>
      </c>
      <c r="B51" s="9">
        <v>91</v>
      </c>
      <c r="C51" s="9">
        <v>88.1</v>
      </c>
      <c r="D51" s="9">
        <v>83.5</v>
      </c>
      <c r="E51" s="9">
        <v>83.5</v>
      </c>
      <c r="F51" s="9">
        <v>82.5</v>
      </c>
      <c r="G51" s="9">
        <v>91</v>
      </c>
      <c r="H51" s="9">
        <v>91</v>
      </c>
      <c r="I51" s="9">
        <v>97.4</v>
      </c>
      <c r="J51" s="9">
        <v>97.4</v>
      </c>
      <c r="K51" s="9">
        <v>96.2</v>
      </c>
      <c r="L51" s="8">
        <v>90.6</v>
      </c>
      <c r="M51" s="8">
        <v>90.6</v>
      </c>
      <c r="N51" s="8">
        <v>91.3</v>
      </c>
      <c r="O51" s="8">
        <v>86.9</v>
      </c>
      <c r="P51" s="8">
        <v>89.1</v>
      </c>
      <c r="Q51" s="8">
        <v>60</v>
      </c>
      <c r="R51" s="8">
        <v>60</v>
      </c>
      <c r="S51" s="8">
        <v>77.400000000000006</v>
      </c>
      <c r="T51" s="8">
        <v>75.2</v>
      </c>
      <c r="U51" s="45">
        <v>78.7</v>
      </c>
      <c r="V51" s="45">
        <v>77</v>
      </c>
      <c r="W51" s="45">
        <v>104.6</v>
      </c>
      <c r="X51" s="45">
        <v>60</v>
      </c>
      <c r="Y51" s="8"/>
      <c r="Z51" s="8"/>
      <c r="AA51" s="8"/>
      <c r="AC51" s="1">
        <v>630</v>
      </c>
      <c r="AD51" s="9">
        <v>5</v>
      </c>
      <c r="AE51" s="9">
        <v>8.3000000000000007</v>
      </c>
      <c r="AF51" s="9">
        <v>8</v>
      </c>
      <c r="AG51" s="9">
        <v>8</v>
      </c>
      <c r="AH51" s="9">
        <v>6.5</v>
      </c>
      <c r="AI51" s="9">
        <v>6.5</v>
      </c>
      <c r="AJ51" s="9">
        <v>6.5</v>
      </c>
      <c r="AK51" s="9">
        <v>5</v>
      </c>
      <c r="AL51" s="9">
        <v>5</v>
      </c>
      <c r="AM51" s="9">
        <v>5</v>
      </c>
      <c r="AN51" s="8">
        <v>9.9</v>
      </c>
      <c r="AO51" s="8">
        <v>9.9</v>
      </c>
      <c r="AP51" s="8">
        <v>9.9</v>
      </c>
      <c r="AQ51" s="8">
        <v>9.9</v>
      </c>
      <c r="AR51" s="8">
        <v>9.9</v>
      </c>
      <c r="AS51" s="8">
        <v>9.6</v>
      </c>
      <c r="AT51" s="8">
        <v>9.6</v>
      </c>
      <c r="AU51" s="8">
        <v>1</v>
      </c>
      <c r="AV51" s="8">
        <v>9.6</v>
      </c>
      <c r="AW51" s="45">
        <v>1</v>
      </c>
      <c r="AX51" s="45">
        <v>10</v>
      </c>
      <c r="AY51" s="45">
        <v>26.7</v>
      </c>
      <c r="AZ51" s="45">
        <v>9.9</v>
      </c>
      <c r="BA51" s="8"/>
      <c r="BB51" s="8"/>
      <c r="BC51" s="8"/>
    </row>
    <row r="52" spans="1:77" x14ac:dyDescent="0.3">
      <c r="A52" s="1">
        <v>800</v>
      </c>
      <c r="B52" s="9">
        <v>92</v>
      </c>
      <c r="C52" s="9">
        <v>88.1</v>
      </c>
      <c r="D52" s="9">
        <v>82.5</v>
      </c>
      <c r="E52" s="9">
        <v>82.5</v>
      </c>
      <c r="F52" s="9">
        <v>89</v>
      </c>
      <c r="G52" s="9">
        <v>93.8</v>
      </c>
      <c r="H52" s="9">
        <v>93.8</v>
      </c>
      <c r="I52" s="9">
        <v>95.6</v>
      </c>
      <c r="J52" s="9">
        <v>95.6</v>
      </c>
      <c r="K52" s="9">
        <v>95.9</v>
      </c>
      <c r="L52" s="8">
        <v>82.4</v>
      </c>
      <c r="M52" s="8">
        <v>82.4</v>
      </c>
      <c r="N52" s="8">
        <v>87.6</v>
      </c>
      <c r="O52" s="8">
        <v>86.1</v>
      </c>
      <c r="P52" s="8">
        <v>84.6</v>
      </c>
      <c r="Q52" s="8">
        <v>79.599999999999994</v>
      </c>
      <c r="R52" s="8">
        <v>60</v>
      </c>
      <c r="S52" s="8">
        <v>83.9</v>
      </c>
      <c r="T52" s="8">
        <v>90.4</v>
      </c>
      <c r="U52" s="45">
        <v>60</v>
      </c>
      <c r="V52" s="45">
        <v>74.900000000000006</v>
      </c>
      <c r="W52" s="45">
        <v>106.7</v>
      </c>
      <c r="X52" s="45">
        <v>60</v>
      </c>
      <c r="Y52" s="8"/>
      <c r="Z52" s="8"/>
      <c r="AA52" s="8"/>
      <c r="AC52" s="1">
        <v>800</v>
      </c>
      <c r="AD52" s="9">
        <v>5</v>
      </c>
      <c r="AE52" s="9">
        <v>9.6999999999999993</v>
      </c>
      <c r="AF52" s="9">
        <v>8</v>
      </c>
      <c r="AG52" s="9">
        <v>8</v>
      </c>
      <c r="AH52" s="9">
        <v>6.5</v>
      </c>
      <c r="AI52" s="9">
        <v>6.5</v>
      </c>
      <c r="AJ52" s="9">
        <v>6.5</v>
      </c>
      <c r="AK52" s="9">
        <v>5</v>
      </c>
      <c r="AL52" s="9">
        <v>5</v>
      </c>
      <c r="AM52" s="9">
        <v>5</v>
      </c>
      <c r="AN52" s="8">
        <v>1</v>
      </c>
      <c r="AO52" s="8">
        <v>1</v>
      </c>
      <c r="AP52" s="8">
        <v>2.5</v>
      </c>
      <c r="AQ52" s="8">
        <v>1</v>
      </c>
      <c r="AR52" s="8">
        <v>1</v>
      </c>
      <c r="AS52" s="8">
        <v>1</v>
      </c>
      <c r="AT52" s="8">
        <v>9.6</v>
      </c>
      <c r="AU52" s="8">
        <v>3.3</v>
      </c>
      <c r="AV52" s="8">
        <v>9.6</v>
      </c>
      <c r="AW52" s="45">
        <v>9.9</v>
      </c>
      <c r="AX52" s="45">
        <v>1</v>
      </c>
      <c r="AY52" s="45">
        <v>29.6</v>
      </c>
      <c r="AZ52" s="45">
        <v>9.9</v>
      </c>
      <c r="BA52" s="8"/>
      <c r="BB52" s="8"/>
      <c r="BC52" s="8"/>
    </row>
    <row r="53" spans="1:77" x14ac:dyDescent="0.3">
      <c r="A53" s="1">
        <v>1000</v>
      </c>
      <c r="B53" s="9">
        <v>93.5</v>
      </c>
      <c r="C53" s="9">
        <v>85</v>
      </c>
      <c r="D53" s="9">
        <v>79</v>
      </c>
      <c r="E53" s="9">
        <v>79</v>
      </c>
      <c r="F53" s="9">
        <v>85</v>
      </c>
      <c r="G53" s="9">
        <v>93.8</v>
      </c>
      <c r="H53" s="9">
        <v>93.8</v>
      </c>
      <c r="I53" s="9">
        <v>89.1</v>
      </c>
      <c r="J53" s="9">
        <v>89.1</v>
      </c>
      <c r="K53" s="9">
        <v>92</v>
      </c>
      <c r="L53" s="8">
        <v>87.6</v>
      </c>
      <c r="M53" s="8">
        <v>89.9</v>
      </c>
      <c r="N53" s="8">
        <v>90.6</v>
      </c>
      <c r="O53" s="8">
        <v>91.3</v>
      </c>
      <c r="P53" s="8">
        <v>87.6</v>
      </c>
      <c r="Q53" s="8">
        <v>83.9</v>
      </c>
      <c r="R53" s="8">
        <v>60</v>
      </c>
      <c r="S53" s="8">
        <v>79.599999999999994</v>
      </c>
      <c r="T53" s="8">
        <v>90.4</v>
      </c>
      <c r="U53" s="45">
        <v>60</v>
      </c>
      <c r="V53" s="45">
        <v>75.7</v>
      </c>
      <c r="W53" s="45">
        <v>104.9</v>
      </c>
      <c r="X53" s="45">
        <v>78.7</v>
      </c>
      <c r="Y53" s="8"/>
      <c r="Z53" s="8"/>
      <c r="AA53" s="8"/>
      <c r="AC53" s="1">
        <v>1000</v>
      </c>
      <c r="AD53" s="9">
        <v>5</v>
      </c>
      <c r="AE53" s="9">
        <v>9.6999999999999993</v>
      </c>
      <c r="AF53" s="9">
        <v>8</v>
      </c>
      <c r="AG53" s="9">
        <v>8</v>
      </c>
      <c r="AH53" s="9">
        <v>6.5</v>
      </c>
      <c r="AI53" s="9">
        <v>6.5</v>
      </c>
      <c r="AJ53" s="9">
        <v>6.5</v>
      </c>
      <c r="AK53" s="9">
        <v>5</v>
      </c>
      <c r="AL53" s="9">
        <v>5</v>
      </c>
      <c r="AM53" s="9">
        <v>5</v>
      </c>
      <c r="AN53" s="8">
        <v>1</v>
      </c>
      <c r="AO53" s="8">
        <v>9.9</v>
      </c>
      <c r="AP53" s="8">
        <v>9.9</v>
      </c>
      <c r="AQ53" s="8">
        <v>1</v>
      </c>
      <c r="AR53" s="8">
        <v>9.9</v>
      </c>
      <c r="AS53" s="8">
        <v>1</v>
      </c>
      <c r="AT53" s="8">
        <v>9.6</v>
      </c>
      <c r="AU53" s="8">
        <v>1</v>
      </c>
      <c r="AV53" s="8">
        <v>9.6</v>
      </c>
      <c r="AW53" s="45">
        <v>9.9</v>
      </c>
      <c r="AX53" s="45">
        <v>1</v>
      </c>
      <c r="AY53" s="45">
        <v>30.5</v>
      </c>
      <c r="AZ53" s="45">
        <v>1.1000000000000001</v>
      </c>
      <c r="BA53" s="8"/>
      <c r="BB53" s="8"/>
      <c r="BC53" s="8"/>
    </row>
    <row r="54" spans="1:77" x14ac:dyDescent="0.3">
      <c r="A54" s="1">
        <v>1250</v>
      </c>
      <c r="B54" s="9">
        <v>87.5</v>
      </c>
      <c r="C54" s="9">
        <v>85</v>
      </c>
      <c r="D54" s="9">
        <v>74</v>
      </c>
      <c r="E54" s="9">
        <v>74</v>
      </c>
      <c r="F54" s="9">
        <v>80.5</v>
      </c>
      <c r="G54" s="9">
        <v>93.8</v>
      </c>
      <c r="H54" s="9">
        <v>93.8</v>
      </c>
      <c r="I54" s="9">
        <v>86</v>
      </c>
      <c r="J54" s="9">
        <v>86</v>
      </c>
      <c r="K54" s="9">
        <v>90</v>
      </c>
      <c r="L54" s="8">
        <v>95.8</v>
      </c>
      <c r="M54" s="8">
        <v>86.9</v>
      </c>
      <c r="N54" s="8">
        <v>88.4</v>
      </c>
      <c r="O54" s="8">
        <v>93.6</v>
      </c>
      <c r="P54" s="8">
        <v>89.9</v>
      </c>
      <c r="Q54" s="8">
        <v>79.599999999999994</v>
      </c>
      <c r="R54" s="8">
        <v>92.6</v>
      </c>
      <c r="S54" s="8">
        <v>73</v>
      </c>
      <c r="T54" s="8">
        <v>92.6</v>
      </c>
      <c r="U54" s="45">
        <v>60</v>
      </c>
      <c r="V54" s="45">
        <v>80.099999999999994</v>
      </c>
      <c r="W54" s="45">
        <v>107.2</v>
      </c>
      <c r="X54" s="45">
        <v>73.400000000000006</v>
      </c>
      <c r="Y54" s="8"/>
      <c r="Z54" s="8"/>
      <c r="AA54" s="8"/>
      <c r="AC54" s="1">
        <v>1250</v>
      </c>
      <c r="AD54" s="9">
        <v>5</v>
      </c>
      <c r="AE54" s="9">
        <v>9.4</v>
      </c>
      <c r="AF54" s="9">
        <v>8</v>
      </c>
      <c r="AG54" s="9">
        <v>8</v>
      </c>
      <c r="AH54" s="9">
        <v>6.5</v>
      </c>
      <c r="AI54" s="9">
        <v>6.5</v>
      </c>
      <c r="AJ54" s="9">
        <v>6.5</v>
      </c>
      <c r="AK54" s="9">
        <v>5</v>
      </c>
      <c r="AL54" s="9">
        <v>5</v>
      </c>
      <c r="AM54" s="9">
        <v>5</v>
      </c>
      <c r="AN54" s="8">
        <v>9.9</v>
      </c>
      <c r="AO54" s="8">
        <v>9.9</v>
      </c>
      <c r="AP54" s="8">
        <v>6.9</v>
      </c>
      <c r="AQ54" s="8">
        <v>9.9</v>
      </c>
      <c r="AR54" s="8">
        <v>9.9</v>
      </c>
      <c r="AS54" s="8">
        <v>2.2000000000000002</v>
      </c>
      <c r="AT54" s="8">
        <v>8.8000000000000007</v>
      </c>
      <c r="AU54" s="8">
        <v>9.6</v>
      </c>
      <c r="AV54" s="8">
        <v>7.7</v>
      </c>
      <c r="AW54" s="45">
        <v>8.4</v>
      </c>
      <c r="AX54" s="45">
        <v>6.1</v>
      </c>
      <c r="AY54" s="45">
        <v>29</v>
      </c>
      <c r="AZ54" s="45">
        <v>9.9</v>
      </c>
      <c r="BA54" s="8"/>
      <c r="BB54" s="8"/>
      <c r="BC54" s="8"/>
    </row>
    <row r="55" spans="1:77" x14ac:dyDescent="0.3">
      <c r="A55" s="1">
        <v>1600</v>
      </c>
      <c r="B55" s="9">
        <v>85</v>
      </c>
      <c r="C55" s="9">
        <v>85</v>
      </c>
      <c r="D55" s="9">
        <v>72</v>
      </c>
      <c r="E55" s="9">
        <v>72</v>
      </c>
      <c r="F55" s="9">
        <v>76</v>
      </c>
      <c r="G55" s="9">
        <v>90.4</v>
      </c>
      <c r="H55" s="9">
        <v>90.4</v>
      </c>
      <c r="I55" s="9">
        <v>89.5</v>
      </c>
      <c r="J55" s="9">
        <v>89.5</v>
      </c>
      <c r="K55" s="9">
        <v>88.3</v>
      </c>
      <c r="L55" s="8">
        <v>86.9</v>
      </c>
      <c r="M55" s="8">
        <v>81.599999999999994</v>
      </c>
      <c r="N55" s="8">
        <v>83.9</v>
      </c>
      <c r="O55" s="8">
        <v>92.8</v>
      </c>
      <c r="P55" s="8">
        <v>87.6</v>
      </c>
      <c r="Q55" s="8">
        <v>86.1</v>
      </c>
      <c r="R55" s="8">
        <v>88.3</v>
      </c>
      <c r="S55" s="8">
        <v>83.9</v>
      </c>
      <c r="T55" s="8">
        <v>90.4</v>
      </c>
      <c r="U55" s="45">
        <v>60</v>
      </c>
      <c r="V55" s="45">
        <v>79.400000000000006</v>
      </c>
      <c r="W55" s="45">
        <v>109.9</v>
      </c>
      <c r="X55" s="45">
        <v>60</v>
      </c>
      <c r="Y55" s="8"/>
      <c r="Z55" s="8"/>
      <c r="AA55" s="8"/>
      <c r="AC55" s="1">
        <v>1600</v>
      </c>
      <c r="AD55" s="9">
        <v>5</v>
      </c>
      <c r="AE55" s="9">
        <v>7.8</v>
      </c>
      <c r="AF55" s="9">
        <v>8</v>
      </c>
      <c r="AG55" s="9">
        <v>8</v>
      </c>
      <c r="AH55" s="9">
        <v>6.5</v>
      </c>
      <c r="AI55" s="9">
        <v>6.5</v>
      </c>
      <c r="AJ55" s="9">
        <v>6.5</v>
      </c>
      <c r="AK55" s="9">
        <v>5</v>
      </c>
      <c r="AL55" s="9">
        <v>5</v>
      </c>
      <c r="AM55" s="9">
        <v>5</v>
      </c>
      <c r="AN55" s="8">
        <v>1</v>
      </c>
      <c r="AO55" s="8">
        <v>1.4</v>
      </c>
      <c r="AP55" s="8">
        <v>1</v>
      </c>
      <c r="AQ55" s="8">
        <v>9.9</v>
      </c>
      <c r="AR55" s="8">
        <v>9.9</v>
      </c>
      <c r="AS55" s="8">
        <v>9.6</v>
      </c>
      <c r="AT55" s="8">
        <v>9.6</v>
      </c>
      <c r="AU55" s="8">
        <v>9.1999999999999993</v>
      </c>
      <c r="AV55" s="8">
        <v>9.1999999999999993</v>
      </c>
      <c r="AW55" s="45">
        <v>9.9</v>
      </c>
      <c r="AX55" s="45">
        <v>2.7</v>
      </c>
      <c r="AY55" s="45">
        <v>35.1</v>
      </c>
      <c r="AZ55" s="45">
        <v>9.9</v>
      </c>
      <c r="BA55" s="8"/>
      <c r="BB55" s="8"/>
      <c r="BC55" s="8"/>
    </row>
    <row r="56" spans="1:77" x14ac:dyDescent="0.3">
      <c r="A56" s="1">
        <v>2000</v>
      </c>
      <c r="B56" s="9">
        <v>82</v>
      </c>
      <c r="C56" s="9">
        <v>83.4</v>
      </c>
      <c r="D56" s="9">
        <v>73.5</v>
      </c>
      <c r="E56" s="9">
        <v>73.5</v>
      </c>
      <c r="F56" s="9">
        <v>79.5</v>
      </c>
      <c r="G56" s="9">
        <v>90.4</v>
      </c>
      <c r="H56" s="9">
        <v>90.4</v>
      </c>
      <c r="I56" s="9">
        <v>90.1</v>
      </c>
      <c r="J56" s="9">
        <v>90.1</v>
      </c>
      <c r="K56" s="9">
        <v>86.3</v>
      </c>
      <c r="L56" s="8">
        <v>89.1</v>
      </c>
      <c r="M56" s="8">
        <v>82.4</v>
      </c>
      <c r="N56" s="8">
        <v>83.9</v>
      </c>
      <c r="O56" s="8">
        <v>91.3</v>
      </c>
      <c r="P56" s="8">
        <v>84.6</v>
      </c>
      <c r="Q56" s="8">
        <v>86.1</v>
      </c>
      <c r="R56" s="8">
        <v>79.599999999999994</v>
      </c>
      <c r="S56" s="8">
        <v>60</v>
      </c>
      <c r="T56" s="8">
        <v>86.1</v>
      </c>
      <c r="U56" s="45">
        <v>60</v>
      </c>
      <c r="V56" s="45">
        <v>77.2</v>
      </c>
      <c r="W56" s="45">
        <v>109.9</v>
      </c>
      <c r="X56" s="45">
        <v>60</v>
      </c>
      <c r="Y56" s="8"/>
      <c r="Z56" s="8"/>
      <c r="AA56" s="8"/>
      <c r="AC56" s="1">
        <v>2000</v>
      </c>
      <c r="AD56" s="9">
        <v>5</v>
      </c>
      <c r="AE56" s="9">
        <v>8.9</v>
      </c>
      <c r="AF56" s="9">
        <v>8</v>
      </c>
      <c r="AG56" s="9">
        <v>8</v>
      </c>
      <c r="AH56" s="9">
        <v>6.5</v>
      </c>
      <c r="AI56" s="9">
        <v>6.5</v>
      </c>
      <c r="AJ56" s="9">
        <v>6.5</v>
      </c>
      <c r="AK56" s="9">
        <v>5</v>
      </c>
      <c r="AL56" s="9">
        <v>5</v>
      </c>
      <c r="AM56" s="9">
        <v>5</v>
      </c>
      <c r="AN56" s="8">
        <v>9.1</v>
      </c>
      <c r="AO56" s="8">
        <v>9.9</v>
      </c>
      <c r="AP56" s="8">
        <v>1.1000000000000001</v>
      </c>
      <c r="AQ56" s="8">
        <v>4.9000000000000004</v>
      </c>
      <c r="AR56" s="8">
        <v>3.3</v>
      </c>
      <c r="AS56" s="8">
        <v>9.6</v>
      </c>
      <c r="AT56" s="8">
        <v>8.4</v>
      </c>
      <c r="AU56" s="8">
        <v>9.6</v>
      </c>
      <c r="AV56" s="8">
        <v>9.6</v>
      </c>
      <c r="AW56" s="45">
        <v>9.9</v>
      </c>
      <c r="AX56" s="45">
        <v>1</v>
      </c>
      <c r="AY56" s="45">
        <v>38.4</v>
      </c>
      <c r="AZ56" s="45">
        <v>8.4</v>
      </c>
      <c r="BA56" s="8"/>
      <c r="BB56" s="8"/>
      <c r="BC56" s="8"/>
    </row>
    <row r="57" spans="1:77" x14ac:dyDescent="0.3">
      <c r="A57" s="1">
        <v>2500</v>
      </c>
      <c r="B57" s="9">
        <v>83</v>
      </c>
      <c r="C57" s="9">
        <v>83.4</v>
      </c>
      <c r="D57" s="9">
        <v>72.5</v>
      </c>
      <c r="E57" s="9">
        <v>72.5</v>
      </c>
      <c r="F57" s="9">
        <v>80.5</v>
      </c>
      <c r="G57" s="9">
        <v>90.4</v>
      </c>
      <c r="H57" s="9">
        <v>90.4</v>
      </c>
      <c r="I57" s="9">
        <v>88.3</v>
      </c>
      <c r="J57" s="9">
        <v>88.3</v>
      </c>
      <c r="K57" s="9">
        <v>85.7</v>
      </c>
      <c r="L57" s="8">
        <v>86.9</v>
      </c>
      <c r="M57" s="8">
        <v>77.900000000000006</v>
      </c>
      <c r="N57" s="8">
        <v>88.4</v>
      </c>
      <c r="O57" s="8">
        <v>83.1</v>
      </c>
      <c r="P57" s="8">
        <v>86.1</v>
      </c>
      <c r="Q57" s="8">
        <v>83.9</v>
      </c>
      <c r="R57" s="8">
        <v>64.3</v>
      </c>
      <c r="S57" s="8">
        <v>60</v>
      </c>
      <c r="T57" s="8">
        <v>75.2</v>
      </c>
      <c r="U57" s="45">
        <v>71.900000000000006</v>
      </c>
      <c r="V57" s="45">
        <v>78.7</v>
      </c>
      <c r="W57" s="45">
        <v>107.8</v>
      </c>
      <c r="X57" s="45">
        <v>71.900000000000006</v>
      </c>
      <c r="Y57" s="8"/>
      <c r="Z57" s="8"/>
      <c r="AA57" s="8"/>
      <c r="AC57" s="1">
        <v>2500</v>
      </c>
      <c r="AD57" s="9">
        <v>5</v>
      </c>
      <c r="AE57" s="9">
        <v>9.6999999999999993</v>
      </c>
      <c r="AF57" s="9">
        <v>8</v>
      </c>
      <c r="AG57" s="9">
        <v>8</v>
      </c>
      <c r="AH57" s="9">
        <v>6.5</v>
      </c>
      <c r="AI57" s="9">
        <v>6.5</v>
      </c>
      <c r="AJ57" s="9">
        <v>6.5</v>
      </c>
      <c r="AK57" s="9">
        <v>5</v>
      </c>
      <c r="AL57" s="9">
        <v>5</v>
      </c>
      <c r="AM57" s="9">
        <v>5</v>
      </c>
      <c r="AN57" s="8">
        <v>4.4000000000000004</v>
      </c>
      <c r="AO57" s="8">
        <v>1.7</v>
      </c>
      <c r="AP57" s="8">
        <v>9.6999999999999993</v>
      </c>
      <c r="AQ57" s="8">
        <v>3.8</v>
      </c>
      <c r="AR57" s="8">
        <v>7.6</v>
      </c>
      <c r="AS57" s="8">
        <v>3</v>
      </c>
      <c r="AT57" s="8">
        <v>1</v>
      </c>
      <c r="AU57" s="8">
        <v>9.6</v>
      </c>
      <c r="AV57" s="8">
        <v>1</v>
      </c>
      <c r="AW57" s="45">
        <v>9.9</v>
      </c>
      <c r="AX57" s="45">
        <v>1</v>
      </c>
      <c r="AY57" s="45">
        <v>40.200000000000003</v>
      </c>
      <c r="AZ57" s="45">
        <v>1.7</v>
      </c>
      <c r="BA57" s="8"/>
      <c r="BB57" s="8"/>
      <c r="BC57" s="8"/>
    </row>
    <row r="58" spans="1:77" x14ac:dyDescent="0.3">
      <c r="A58" s="1">
        <v>3150</v>
      </c>
      <c r="B58" s="9">
        <v>81.5</v>
      </c>
      <c r="C58" s="9">
        <v>83.4</v>
      </c>
      <c r="D58" s="9">
        <v>73</v>
      </c>
      <c r="E58" s="9">
        <v>73</v>
      </c>
      <c r="F58" s="9">
        <v>80</v>
      </c>
      <c r="G58" s="9">
        <v>84</v>
      </c>
      <c r="H58" s="9">
        <v>84</v>
      </c>
      <c r="I58" s="9">
        <v>86</v>
      </c>
      <c r="J58" s="9">
        <v>86</v>
      </c>
      <c r="K58" s="9">
        <v>85.2</v>
      </c>
      <c r="L58" s="8">
        <v>87.6</v>
      </c>
      <c r="M58" s="8">
        <v>77.900000000000006</v>
      </c>
      <c r="N58" s="8">
        <v>86.1</v>
      </c>
      <c r="O58" s="8">
        <v>83.1</v>
      </c>
      <c r="P58" s="8">
        <v>80.099999999999994</v>
      </c>
      <c r="Q58" s="8">
        <v>83.9</v>
      </c>
      <c r="R58" s="8">
        <v>79.599999999999994</v>
      </c>
      <c r="S58" s="8">
        <v>83.9</v>
      </c>
      <c r="T58" s="8">
        <v>83.9</v>
      </c>
      <c r="U58" s="45">
        <v>69.7</v>
      </c>
      <c r="V58" s="45">
        <v>75.7</v>
      </c>
      <c r="W58" s="45">
        <v>102.9</v>
      </c>
      <c r="X58" s="45">
        <v>65.2</v>
      </c>
      <c r="Y58" s="8"/>
      <c r="Z58" s="8"/>
      <c r="AA58" s="8"/>
      <c r="AC58" s="1">
        <v>3150</v>
      </c>
      <c r="AD58" s="9">
        <v>5</v>
      </c>
      <c r="AE58" s="9">
        <v>9.6999999999999993</v>
      </c>
      <c r="AF58" s="9">
        <v>8</v>
      </c>
      <c r="AG58" s="9">
        <v>8</v>
      </c>
      <c r="AH58" s="9">
        <v>6.5</v>
      </c>
      <c r="AI58" s="9">
        <v>6.5</v>
      </c>
      <c r="AJ58" s="9">
        <v>6.5</v>
      </c>
      <c r="AK58" s="9">
        <v>5</v>
      </c>
      <c r="AL58" s="9">
        <v>5</v>
      </c>
      <c r="AM58" s="9">
        <v>5</v>
      </c>
      <c r="AN58" s="8">
        <v>7</v>
      </c>
      <c r="AO58" s="8">
        <v>1</v>
      </c>
      <c r="AP58" s="8">
        <v>9.6999999999999993</v>
      </c>
      <c r="AQ58" s="8">
        <v>3.1</v>
      </c>
      <c r="AR58" s="8">
        <v>5.2</v>
      </c>
      <c r="AS58" s="8">
        <v>6.1</v>
      </c>
      <c r="AT58" s="8">
        <v>2.6</v>
      </c>
      <c r="AU58" s="8">
        <v>9.6</v>
      </c>
      <c r="AV58" s="8">
        <v>3.7</v>
      </c>
      <c r="AW58" s="45">
        <v>1.3</v>
      </c>
      <c r="AX58" s="45">
        <v>1.1000000000000001</v>
      </c>
      <c r="AY58" s="45">
        <v>33.6</v>
      </c>
      <c r="AZ58" s="45">
        <v>1</v>
      </c>
      <c r="BA58" s="8"/>
      <c r="BB58" s="8"/>
      <c r="BC58" s="8"/>
    </row>
    <row r="59" spans="1:77" x14ac:dyDescent="0.3">
      <c r="A59" s="1">
        <v>4000</v>
      </c>
      <c r="B59" s="9">
        <v>82</v>
      </c>
      <c r="C59" s="9">
        <v>83.4</v>
      </c>
      <c r="D59" s="9">
        <v>70</v>
      </c>
      <c r="E59" s="9">
        <v>70</v>
      </c>
      <c r="F59" s="9">
        <v>78.5</v>
      </c>
      <c r="G59" s="9">
        <v>84</v>
      </c>
      <c r="H59" s="9">
        <v>84</v>
      </c>
      <c r="I59" s="9">
        <v>84.4</v>
      </c>
      <c r="J59" s="9">
        <v>84.4</v>
      </c>
      <c r="K59" s="9">
        <v>82.6</v>
      </c>
      <c r="L59" s="8">
        <v>88.4</v>
      </c>
      <c r="M59" s="8">
        <v>80.900000000000006</v>
      </c>
      <c r="N59" s="8">
        <v>81.599999999999994</v>
      </c>
      <c r="O59" s="8">
        <v>86.1</v>
      </c>
      <c r="P59" s="8">
        <v>82.4</v>
      </c>
      <c r="Q59" s="8">
        <v>81.7</v>
      </c>
      <c r="R59" s="8">
        <v>81.7</v>
      </c>
      <c r="S59" s="8">
        <v>81.7</v>
      </c>
      <c r="T59" s="8">
        <v>83.9</v>
      </c>
      <c r="U59" s="45">
        <v>60</v>
      </c>
      <c r="V59" s="45">
        <v>73.400000000000006</v>
      </c>
      <c r="W59" s="45">
        <v>96.8</v>
      </c>
      <c r="X59" s="45">
        <v>69</v>
      </c>
      <c r="Y59" s="8"/>
      <c r="Z59" s="8"/>
      <c r="AA59" s="8"/>
      <c r="AC59" s="1">
        <v>4000</v>
      </c>
      <c r="AD59" s="9">
        <v>5</v>
      </c>
      <c r="AE59" s="9">
        <v>9.1999999999999993</v>
      </c>
      <c r="AF59" s="9">
        <v>8</v>
      </c>
      <c r="AG59" s="9">
        <v>8</v>
      </c>
      <c r="AH59" s="9">
        <v>6.5</v>
      </c>
      <c r="AI59" s="9">
        <v>6.5</v>
      </c>
      <c r="AJ59" s="9">
        <v>6.5</v>
      </c>
      <c r="AK59" s="9">
        <v>5</v>
      </c>
      <c r="AL59" s="9">
        <v>5</v>
      </c>
      <c r="AM59" s="9">
        <v>5</v>
      </c>
      <c r="AN59" s="8">
        <v>7</v>
      </c>
      <c r="AO59" s="8">
        <v>3</v>
      </c>
      <c r="AP59" s="8">
        <v>1.1000000000000001</v>
      </c>
      <c r="AQ59" s="8">
        <v>6.2</v>
      </c>
      <c r="AR59" s="8">
        <v>7.9</v>
      </c>
      <c r="AS59" s="8">
        <v>6.9</v>
      </c>
      <c r="AT59" s="8">
        <v>8.8000000000000007</v>
      </c>
      <c r="AU59" s="8">
        <v>9.6</v>
      </c>
      <c r="AV59" s="8">
        <v>4.0999999999999996</v>
      </c>
      <c r="AW59" s="45">
        <v>9.9</v>
      </c>
      <c r="AX59" s="45">
        <v>1</v>
      </c>
      <c r="AY59" s="45">
        <v>21.2</v>
      </c>
      <c r="AZ59" s="45">
        <v>9.6</v>
      </c>
      <c r="BA59" s="8"/>
      <c r="BB59" s="8"/>
      <c r="BC59" s="8"/>
    </row>
    <row r="60" spans="1:77" x14ac:dyDescent="0.3">
      <c r="A60" s="1">
        <v>5000</v>
      </c>
      <c r="B60" s="9">
        <v>79.5</v>
      </c>
      <c r="C60" s="9">
        <v>83.4</v>
      </c>
      <c r="D60" s="9">
        <v>66.5</v>
      </c>
      <c r="E60" s="9">
        <v>66.5</v>
      </c>
      <c r="F60" s="9">
        <v>77</v>
      </c>
      <c r="G60" s="9">
        <v>84</v>
      </c>
      <c r="H60" s="9">
        <v>84</v>
      </c>
      <c r="I60" s="9">
        <v>83.4</v>
      </c>
      <c r="J60" s="9">
        <v>83.4</v>
      </c>
      <c r="K60" s="9">
        <v>77.900000000000006</v>
      </c>
      <c r="L60" s="8">
        <v>79.400000000000006</v>
      </c>
      <c r="M60" s="8">
        <v>77.900000000000006</v>
      </c>
      <c r="N60" s="8">
        <v>82.4</v>
      </c>
      <c r="O60" s="8">
        <v>82.4</v>
      </c>
      <c r="P60" s="8">
        <v>81.599999999999994</v>
      </c>
      <c r="Q60" s="8">
        <v>77.400000000000006</v>
      </c>
      <c r="R60" s="8">
        <v>73</v>
      </c>
      <c r="S60" s="8">
        <v>77.400000000000006</v>
      </c>
      <c r="T60" s="8">
        <v>81.7</v>
      </c>
      <c r="U60" s="45">
        <v>60</v>
      </c>
      <c r="V60" s="45">
        <v>72.7</v>
      </c>
      <c r="W60" s="45">
        <v>96.1</v>
      </c>
      <c r="X60" s="45">
        <v>66.7</v>
      </c>
      <c r="Y60" s="8"/>
      <c r="Z60" s="8"/>
      <c r="AA60" s="8"/>
      <c r="AC60" s="1">
        <v>5000</v>
      </c>
      <c r="AD60" s="9">
        <v>5</v>
      </c>
      <c r="AE60" s="9">
        <v>8.3000000000000007</v>
      </c>
      <c r="AF60" s="9">
        <v>8</v>
      </c>
      <c r="AG60" s="9">
        <v>8</v>
      </c>
      <c r="AH60" s="9">
        <v>6.5</v>
      </c>
      <c r="AI60" s="9">
        <v>6.5</v>
      </c>
      <c r="AJ60" s="9">
        <v>6.5</v>
      </c>
      <c r="AK60" s="9">
        <v>5</v>
      </c>
      <c r="AL60" s="9">
        <v>5</v>
      </c>
      <c r="AM60" s="9">
        <v>5</v>
      </c>
      <c r="AN60" s="8">
        <v>4.4000000000000004</v>
      </c>
      <c r="AO60" s="8">
        <v>9.9</v>
      </c>
      <c r="AP60" s="8">
        <v>7.9</v>
      </c>
      <c r="AQ60" s="8">
        <v>6.2</v>
      </c>
      <c r="AR60" s="8">
        <v>9.1</v>
      </c>
      <c r="AS60" s="8">
        <v>3.7</v>
      </c>
      <c r="AT60" s="8">
        <v>2.6</v>
      </c>
      <c r="AU60" s="8">
        <v>3.3</v>
      </c>
      <c r="AV60" s="8">
        <v>9.6</v>
      </c>
      <c r="AW60" s="45">
        <v>9.9</v>
      </c>
      <c r="AX60" s="45">
        <v>1.4</v>
      </c>
      <c r="AY60" s="45">
        <v>22.4</v>
      </c>
      <c r="AZ60" s="45">
        <v>9.5</v>
      </c>
      <c r="BA60" s="8"/>
      <c r="BB60" s="8"/>
      <c r="BC60" s="8"/>
    </row>
    <row r="61" spans="1:77" x14ac:dyDescent="0.3">
      <c r="A61" s="1">
        <v>6300</v>
      </c>
      <c r="B61" s="9">
        <v>77</v>
      </c>
      <c r="C61" s="9">
        <v>81.900000000000006</v>
      </c>
      <c r="D61" s="9">
        <v>64.5</v>
      </c>
      <c r="E61" s="9">
        <v>64.5</v>
      </c>
      <c r="F61" s="9">
        <v>73.5</v>
      </c>
      <c r="G61" s="9">
        <v>77.900000000000006</v>
      </c>
      <c r="H61" s="9">
        <v>77.900000000000006</v>
      </c>
      <c r="I61" s="9">
        <v>81.5</v>
      </c>
      <c r="J61" s="9">
        <v>81.5</v>
      </c>
      <c r="K61" s="9">
        <v>67.099999999999994</v>
      </c>
      <c r="L61" s="8">
        <v>81.599999999999994</v>
      </c>
      <c r="M61" s="8">
        <v>78.7</v>
      </c>
      <c r="N61" s="8">
        <v>83.9</v>
      </c>
      <c r="O61" s="8">
        <v>77.900000000000006</v>
      </c>
      <c r="P61" s="8">
        <v>78.7</v>
      </c>
      <c r="Q61" s="8">
        <v>73</v>
      </c>
      <c r="R61" s="8">
        <v>70.900000000000006</v>
      </c>
      <c r="S61" s="8">
        <v>79.599999999999994</v>
      </c>
      <c r="T61" s="8">
        <v>73</v>
      </c>
      <c r="U61" s="45">
        <v>60</v>
      </c>
      <c r="V61" s="45">
        <v>69</v>
      </c>
      <c r="W61" s="45">
        <v>98.2</v>
      </c>
      <c r="X61" s="45">
        <v>61.5</v>
      </c>
      <c r="Y61" s="8"/>
      <c r="Z61" s="8"/>
      <c r="AA61" s="8"/>
      <c r="AC61" s="1">
        <v>6300</v>
      </c>
      <c r="AD61" s="9">
        <v>5</v>
      </c>
      <c r="AE61" s="9">
        <v>9.6999999999999993</v>
      </c>
      <c r="AF61" s="9">
        <v>8</v>
      </c>
      <c r="AG61" s="9">
        <v>8</v>
      </c>
      <c r="AH61" s="9">
        <v>6.5</v>
      </c>
      <c r="AI61" s="9">
        <v>6.5</v>
      </c>
      <c r="AJ61" s="9">
        <v>6.5</v>
      </c>
      <c r="AK61" s="9">
        <v>5</v>
      </c>
      <c r="AL61" s="9">
        <v>5</v>
      </c>
      <c r="AM61" s="9">
        <v>5</v>
      </c>
      <c r="AN61" s="8">
        <v>6.5</v>
      </c>
      <c r="AO61" s="8">
        <v>9.6999999999999993</v>
      </c>
      <c r="AP61" s="8">
        <v>9.6</v>
      </c>
      <c r="AQ61" s="8">
        <v>2.9</v>
      </c>
      <c r="AR61" s="8">
        <v>9.1999999999999993</v>
      </c>
      <c r="AS61" s="8">
        <v>3</v>
      </c>
      <c r="AT61" s="8">
        <v>3.3</v>
      </c>
      <c r="AU61" s="8">
        <v>8.8000000000000007</v>
      </c>
      <c r="AV61" s="8">
        <v>1</v>
      </c>
      <c r="AW61" s="45">
        <v>9.9</v>
      </c>
      <c r="AX61" s="45">
        <v>1</v>
      </c>
      <c r="AY61" s="45">
        <v>36.6</v>
      </c>
      <c r="AZ61" s="45">
        <v>1.4</v>
      </c>
      <c r="BA61" s="8"/>
      <c r="BB61" s="8"/>
      <c r="BC61" s="8"/>
      <c r="BQ61" s="1" t="s">
        <v>121</v>
      </c>
      <c r="BR61" s="1" t="s">
        <v>121</v>
      </c>
      <c r="BW61" s="1" t="s">
        <v>127</v>
      </c>
      <c r="BX61" s="1" t="s">
        <v>128</v>
      </c>
      <c r="BY61" s="1" t="s">
        <v>128</v>
      </c>
    </row>
    <row r="62" spans="1:77" x14ac:dyDescent="0.3">
      <c r="A62" s="1">
        <v>8000</v>
      </c>
      <c r="B62" s="9">
        <v>76.5</v>
      </c>
      <c r="C62" s="9">
        <v>80.3</v>
      </c>
      <c r="D62" s="9">
        <v>60.5</v>
      </c>
      <c r="E62" s="9">
        <v>60.5</v>
      </c>
      <c r="F62" s="9">
        <v>70</v>
      </c>
      <c r="G62" s="9">
        <v>77.900000000000006</v>
      </c>
      <c r="H62" s="9">
        <v>77.900000000000006</v>
      </c>
      <c r="I62" s="9">
        <v>79.400000000000006</v>
      </c>
      <c r="J62" s="9">
        <v>79.400000000000006</v>
      </c>
      <c r="K62" s="9">
        <v>60</v>
      </c>
      <c r="L62" s="8">
        <v>81.599999999999994</v>
      </c>
      <c r="M62" s="8">
        <v>71.2</v>
      </c>
      <c r="N62" s="8">
        <v>77.900000000000006</v>
      </c>
      <c r="O62" s="8">
        <v>74.2</v>
      </c>
      <c r="P62" s="8">
        <v>74.2</v>
      </c>
      <c r="Q62" s="8">
        <v>70.900000000000006</v>
      </c>
      <c r="R62" s="8">
        <v>60</v>
      </c>
      <c r="S62" s="8">
        <v>73</v>
      </c>
      <c r="T62" s="8">
        <v>75.2</v>
      </c>
      <c r="U62" s="45">
        <v>60</v>
      </c>
      <c r="V62" s="45">
        <v>68.2</v>
      </c>
      <c r="W62" s="45">
        <v>95.2</v>
      </c>
      <c r="X62" s="45">
        <v>60</v>
      </c>
      <c r="Y62" s="8"/>
      <c r="Z62" s="8"/>
      <c r="AA62" s="8"/>
      <c r="AC62" s="1">
        <v>8000</v>
      </c>
      <c r="AD62" s="9">
        <v>5</v>
      </c>
      <c r="AE62" s="9">
        <v>9.6999999999999993</v>
      </c>
      <c r="AF62" s="9">
        <v>8</v>
      </c>
      <c r="AG62" s="9">
        <v>8</v>
      </c>
      <c r="AH62" s="9">
        <v>6.5</v>
      </c>
      <c r="AI62" s="9">
        <v>6.5</v>
      </c>
      <c r="AJ62" s="9">
        <v>6.5</v>
      </c>
      <c r="AK62" s="9">
        <v>5</v>
      </c>
      <c r="AL62" s="9">
        <v>5</v>
      </c>
      <c r="AM62" s="9">
        <v>5</v>
      </c>
      <c r="AN62" s="8">
        <v>8.3000000000000007</v>
      </c>
      <c r="AO62" s="8">
        <v>9.9</v>
      </c>
      <c r="AP62" s="8">
        <v>1.7</v>
      </c>
      <c r="AQ62" s="8">
        <v>1</v>
      </c>
      <c r="AR62" s="8">
        <v>3.7</v>
      </c>
      <c r="AS62" s="8">
        <v>1</v>
      </c>
      <c r="AT62" s="8">
        <v>1</v>
      </c>
      <c r="AU62" s="8">
        <v>9.6</v>
      </c>
      <c r="AV62" s="8">
        <v>9.6</v>
      </c>
      <c r="AW62" s="45">
        <v>9.9</v>
      </c>
      <c r="AX62" s="45">
        <v>1.1000000000000001</v>
      </c>
      <c r="AY62" s="45">
        <v>34.9</v>
      </c>
      <c r="AZ62" s="45">
        <v>1.7</v>
      </c>
      <c r="BA62" s="8"/>
      <c r="BB62" s="8"/>
      <c r="BC62" s="8"/>
      <c r="BK62" s="1" t="s">
        <v>103</v>
      </c>
      <c r="BL62" s="1" t="s">
        <v>100</v>
      </c>
      <c r="BM62" s="1" t="s">
        <v>106</v>
      </c>
      <c r="BN62" s="1" t="s">
        <v>111</v>
      </c>
      <c r="BO62" s="1" t="s">
        <v>114</v>
      </c>
      <c r="BP62" s="1" t="s">
        <v>117</v>
      </c>
      <c r="BQ62" s="1" t="s">
        <v>122</v>
      </c>
      <c r="BR62" s="1" t="s">
        <v>122</v>
      </c>
      <c r="BS62" s="1" t="s">
        <v>126</v>
      </c>
      <c r="BT62" s="1" t="s">
        <v>126</v>
      </c>
      <c r="BU62" s="1" t="s">
        <v>127</v>
      </c>
      <c r="BV62" s="1" t="s">
        <v>133</v>
      </c>
    </row>
    <row r="63" spans="1:77" x14ac:dyDescent="0.3">
      <c r="A63" s="1">
        <v>10000</v>
      </c>
      <c r="B63" s="9">
        <v>60</v>
      </c>
      <c r="C63" s="9">
        <v>80.3</v>
      </c>
      <c r="D63" s="9">
        <v>60</v>
      </c>
      <c r="E63" s="9">
        <v>60</v>
      </c>
      <c r="F63" s="9">
        <v>68</v>
      </c>
      <c r="G63" s="9">
        <v>77.900000000000006</v>
      </c>
      <c r="H63" s="9">
        <v>77.900000000000006</v>
      </c>
      <c r="I63" s="9">
        <v>77.8</v>
      </c>
      <c r="J63" s="9">
        <v>77.8</v>
      </c>
      <c r="K63" s="9">
        <v>60</v>
      </c>
      <c r="L63" s="8">
        <v>79.400000000000006</v>
      </c>
      <c r="M63" s="8">
        <v>60</v>
      </c>
      <c r="N63" s="8">
        <v>77.2</v>
      </c>
      <c r="O63" s="8">
        <v>74.900000000000006</v>
      </c>
      <c r="P63" s="8">
        <v>72.7</v>
      </c>
      <c r="Q63" s="8">
        <v>73</v>
      </c>
      <c r="R63" s="8">
        <v>66.5</v>
      </c>
      <c r="S63" s="8">
        <v>70.900000000000006</v>
      </c>
      <c r="T63" s="8">
        <v>68.7</v>
      </c>
      <c r="U63" s="45">
        <v>62.2</v>
      </c>
      <c r="V63" s="45">
        <v>66.7</v>
      </c>
      <c r="W63" s="45">
        <v>92.1</v>
      </c>
      <c r="X63" s="45">
        <v>62.2</v>
      </c>
      <c r="Y63" s="8"/>
      <c r="Z63" s="8"/>
      <c r="AA63" s="8"/>
      <c r="AC63" s="1">
        <v>10000</v>
      </c>
      <c r="AD63" s="9">
        <v>5</v>
      </c>
      <c r="AE63" s="9">
        <v>9.6999999999999993</v>
      </c>
      <c r="AF63" s="9">
        <v>8</v>
      </c>
      <c r="AG63" s="9">
        <v>8</v>
      </c>
      <c r="AH63" s="9">
        <v>6.5</v>
      </c>
      <c r="AI63" s="9">
        <v>6.5</v>
      </c>
      <c r="AJ63" s="9">
        <v>6.5</v>
      </c>
      <c r="AK63" s="9">
        <v>5</v>
      </c>
      <c r="AL63" s="9">
        <v>5</v>
      </c>
      <c r="AM63" s="9">
        <v>5</v>
      </c>
      <c r="AN63" s="8">
        <v>9.3000000000000007</v>
      </c>
      <c r="AO63" s="8">
        <v>7.6</v>
      </c>
      <c r="AP63" s="8">
        <v>1</v>
      </c>
      <c r="AQ63" s="8">
        <v>1.1000000000000001</v>
      </c>
      <c r="AR63" s="8">
        <v>6.1</v>
      </c>
      <c r="AS63" s="8">
        <v>3.3</v>
      </c>
      <c r="AT63" s="8">
        <v>9.6</v>
      </c>
      <c r="AU63" s="8">
        <v>9.6</v>
      </c>
      <c r="AV63" s="8">
        <v>3.7</v>
      </c>
      <c r="AW63" s="45">
        <v>6.2</v>
      </c>
      <c r="AX63" s="45">
        <v>1</v>
      </c>
      <c r="AY63" s="45">
        <v>30.8</v>
      </c>
      <c r="AZ63" s="45">
        <v>1</v>
      </c>
      <c r="BA63" s="8"/>
      <c r="BB63" s="8"/>
      <c r="BC63" s="8"/>
      <c r="BJ63" s="2" t="s">
        <v>95</v>
      </c>
      <c r="BK63" s="1" t="s">
        <v>104</v>
      </c>
      <c r="BL63" s="1" t="s">
        <v>101</v>
      </c>
      <c r="BM63" s="1" t="s">
        <v>107</v>
      </c>
      <c r="BN63" s="1" t="s">
        <v>112</v>
      </c>
      <c r="BO63" s="1" t="s">
        <v>115</v>
      </c>
      <c r="BP63" s="1" t="s">
        <v>118</v>
      </c>
      <c r="BQ63" s="1" t="s">
        <v>123</v>
      </c>
      <c r="BR63" s="1" t="s">
        <v>125</v>
      </c>
      <c r="BS63" s="1" t="s">
        <v>99</v>
      </c>
      <c r="BT63" s="1" t="s">
        <v>99</v>
      </c>
      <c r="BU63" s="1" t="s">
        <v>129</v>
      </c>
      <c r="BV63" s="1" t="s">
        <v>134</v>
      </c>
    </row>
    <row r="64" spans="1:77" x14ac:dyDescent="0.3">
      <c r="BJ64" s="2" t="s">
        <v>96</v>
      </c>
      <c r="BK64" s="1" t="s">
        <v>105</v>
      </c>
      <c r="BL64" s="1" t="s">
        <v>102</v>
      </c>
      <c r="BM64" s="1" t="s">
        <v>108</v>
      </c>
      <c r="BN64" s="1" t="s">
        <v>113</v>
      </c>
      <c r="BP64" s="1">
        <v>3</v>
      </c>
      <c r="BQ64" s="1" t="s">
        <v>124</v>
      </c>
      <c r="BR64" s="1" t="s">
        <v>124</v>
      </c>
      <c r="BS64" s="1" t="s">
        <v>132</v>
      </c>
      <c r="BT64" s="1" t="s">
        <v>114</v>
      </c>
      <c r="BU64" s="1" t="s">
        <v>130</v>
      </c>
    </row>
    <row r="65" spans="1:82" x14ac:dyDescent="0.3">
      <c r="BJ65" s="1" t="s">
        <v>98</v>
      </c>
      <c r="BK65" s="1" t="s">
        <v>98</v>
      </c>
      <c r="BL65" s="1" t="s">
        <v>98</v>
      </c>
      <c r="BM65" s="1" t="s">
        <v>109</v>
      </c>
      <c r="BN65" s="1" t="s">
        <v>109</v>
      </c>
      <c r="BP65" s="1" t="s">
        <v>98</v>
      </c>
      <c r="BQ65" s="1" t="s">
        <v>98</v>
      </c>
      <c r="BR65" s="1" t="s">
        <v>98</v>
      </c>
      <c r="BT65" s="1" t="s">
        <v>131</v>
      </c>
    </row>
    <row r="66" spans="1:82" x14ac:dyDescent="0.3">
      <c r="A66" s="20" t="s">
        <v>31</v>
      </c>
      <c r="B66" s="21"/>
      <c r="BE66" s="1" t="s">
        <v>93</v>
      </c>
      <c r="BO66" s="1" t="s">
        <v>99</v>
      </c>
      <c r="BP66" s="1" t="s">
        <v>99</v>
      </c>
      <c r="BQ66" s="1" t="s">
        <v>99</v>
      </c>
      <c r="BR66" s="1" t="s">
        <v>110</v>
      </c>
      <c r="BS66" s="1" t="s">
        <v>110</v>
      </c>
      <c r="BT66" s="1" t="s">
        <v>116</v>
      </c>
      <c r="BU66" s="1" t="s">
        <v>120</v>
      </c>
      <c r="BV66" s="1" t="s">
        <v>120</v>
      </c>
      <c r="BW66" s="1" t="s">
        <v>120</v>
      </c>
    </row>
    <row r="67" spans="1:82" x14ac:dyDescent="0.3">
      <c r="A67" s="12" t="s">
        <v>29</v>
      </c>
      <c r="B67" s="1" t="s">
        <v>0</v>
      </c>
      <c r="C67" s="1" t="s">
        <v>1</v>
      </c>
      <c r="D67" s="1" t="s">
        <v>2</v>
      </c>
      <c r="E67" s="1" t="s">
        <v>3</v>
      </c>
      <c r="F67" s="1" t="s">
        <v>4</v>
      </c>
      <c r="G67" s="1" t="s">
        <v>5</v>
      </c>
      <c r="H67" s="1" t="s">
        <v>6</v>
      </c>
      <c r="I67" s="1" t="s">
        <v>7</v>
      </c>
      <c r="J67" s="1" t="s">
        <v>8</v>
      </c>
      <c r="K67" s="1" t="s">
        <v>9</v>
      </c>
      <c r="AC67" s="12" t="s">
        <v>30</v>
      </c>
      <c r="AD67" s="1" t="s">
        <v>0</v>
      </c>
      <c r="AE67" s="1" t="s">
        <v>1</v>
      </c>
      <c r="AF67" s="1" t="s">
        <v>2</v>
      </c>
      <c r="AG67" s="1" t="s">
        <v>3</v>
      </c>
      <c r="AH67" s="1" t="s">
        <v>4</v>
      </c>
      <c r="AI67" s="1" t="s">
        <v>5</v>
      </c>
      <c r="AJ67" s="1" t="s">
        <v>6</v>
      </c>
      <c r="AK67" s="1" t="s">
        <v>7</v>
      </c>
      <c r="AL67" s="1" t="s">
        <v>8</v>
      </c>
      <c r="AM67" s="1" t="s">
        <v>9</v>
      </c>
      <c r="BE67" s="1" t="s">
        <v>0</v>
      </c>
      <c r="BF67" s="1" t="s">
        <v>1</v>
      </c>
      <c r="BG67" s="1" t="s">
        <v>2</v>
      </c>
      <c r="BH67" s="1" t="s">
        <v>3</v>
      </c>
      <c r="BI67" s="1" t="s">
        <v>4</v>
      </c>
      <c r="BJ67" s="1" t="s">
        <v>5</v>
      </c>
      <c r="BK67" s="1" t="s">
        <v>6</v>
      </c>
      <c r="BL67" s="1" t="s">
        <v>7</v>
      </c>
      <c r="BM67" s="1" t="s">
        <v>8</v>
      </c>
      <c r="BN67" s="1" t="s">
        <v>9</v>
      </c>
      <c r="BO67" s="1" t="s">
        <v>97</v>
      </c>
      <c r="BP67" s="1" t="s">
        <v>97</v>
      </c>
      <c r="BQ67" s="1" t="s">
        <v>97</v>
      </c>
      <c r="BR67" s="2" t="s">
        <v>97</v>
      </c>
      <c r="BS67" s="2" t="s">
        <v>97</v>
      </c>
      <c r="BT67" s="2"/>
      <c r="BU67" s="2" t="s">
        <v>119</v>
      </c>
      <c r="BV67" s="2" t="s">
        <v>119</v>
      </c>
      <c r="BW67" s="2" t="s">
        <v>119</v>
      </c>
      <c r="BX67" s="1" t="s">
        <v>119</v>
      </c>
      <c r="BY67" s="1" t="s">
        <v>119</v>
      </c>
      <c r="BZ67" s="1" t="s">
        <v>127</v>
      </c>
      <c r="CB67" s="2"/>
      <c r="CC67" s="2"/>
    </row>
    <row r="68" spans="1:82" x14ac:dyDescent="0.3">
      <c r="A68" s="1">
        <v>50</v>
      </c>
      <c r="B68" s="23">
        <f t="shared" ref="B68:N68" si="12">B40+AD40*((B$19-$B$16)/$B$16)+B$31+B$25</f>
        <v>99.5</v>
      </c>
      <c r="C68" s="23">
        <f t="shared" si="12"/>
        <v>98.533714285714282</v>
      </c>
      <c r="D68" s="23">
        <f t="shared" si="12"/>
        <v>91</v>
      </c>
      <c r="E68" s="23">
        <f t="shared" si="12"/>
        <v>91</v>
      </c>
      <c r="F68" s="23">
        <f t="shared" si="12"/>
        <v>95.5</v>
      </c>
      <c r="G68" s="23">
        <f t="shared" si="12"/>
        <v>92</v>
      </c>
      <c r="H68" s="23">
        <f t="shared" si="12"/>
        <v>92</v>
      </c>
      <c r="I68" s="23">
        <f t="shared" si="12"/>
        <v>100.15448571428571</v>
      </c>
      <c r="J68" s="23">
        <f t="shared" si="12"/>
        <v>100.91085714285714</v>
      </c>
      <c r="K68" s="23">
        <f t="shared" si="12"/>
        <v>99.415142857142854</v>
      </c>
      <c r="L68" s="37">
        <f t="shared" si="12"/>
        <v>94.014285714285705</v>
      </c>
      <c r="M68" s="37">
        <f t="shared" si="12"/>
        <v>99.314285714285703</v>
      </c>
      <c r="N68" s="37">
        <f t="shared" si="12"/>
        <v>102.21428571428571</v>
      </c>
      <c r="O68" s="37">
        <f t="shared" ref="O68:AA83" si="13">O40+AQ40*((O$19-$B$16)/$B$16)+O$31+O$25</f>
        <v>94.014285714285705</v>
      </c>
      <c r="P68" s="37">
        <f t="shared" si="13"/>
        <v>96.285714285714278</v>
      </c>
      <c r="Q68" s="37">
        <f t="shared" si="13"/>
        <v>100.78571428571428</v>
      </c>
      <c r="R68" s="37">
        <f t="shared" si="13"/>
        <v>57.25714285714286</v>
      </c>
      <c r="S68" s="37">
        <f t="shared" si="13"/>
        <v>57.25714285714286</v>
      </c>
      <c r="T68" s="37">
        <f t="shared" si="13"/>
        <v>57.25714285714286</v>
      </c>
      <c r="U68" s="37">
        <f t="shared" si="13"/>
        <v>57.171428571428571</v>
      </c>
      <c r="V68" s="37">
        <f>V40+AX40*((V$19-$B$16)/$B$16)+V$31+V$25</f>
        <v>87.042857142857144</v>
      </c>
      <c r="W68" s="37">
        <f>W40+AY40*((W$19-$B$16)/$B$16)+W$31+W$25</f>
        <v>88.914285714285711</v>
      </c>
      <c r="X68" s="37">
        <f>X40+AZ40*((X$19-$B$16)/$B$16)+X$31+X$25</f>
        <v>85.814285714285703</v>
      </c>
      <c r="Y68" s="37">
        <f t="shared" si="13"/>
        <v>0</v>
      </c>
      <c r="Z68" s="37">
        <f t="shared" si="13"/>
        <v>0</v>
      </c>
      <c r="AA68" s="37">
        <f t="shared" si="13"/>
        <v>0</v>
      </c>
      <c r="AC68" s="1">
        <v>50</v>
      </c>
      <c r="AD68" s="23">
        <f t="shared" ref="AD68:AD91" si="14">B40+AD40*((B$20-$B$16)/$B$16)+B$26+B$32</f>
        <v>99.795359375000004</v>
      </c>
      <c r="AE68" s="23">
        <f t="shared" ref="AE68:AZ81" si="15">C40+AE40*((C$20-$B$16)/$B$16)+C$26+C$32</f>
        <v>98.533714285714282</v>
      </c>
      <c r="AF68" s="23">
        <f t="shared" si="15"/>
        <v>91</v>
      </c>
      <c r="AG68" s="23">
        <f t="shared" si="15"/>
        <v>91</v>
      </c>
      <c r="AH68" s="23">
        <f t="shared" si="15"/>
        <v>95.5</v>
      </c>
      <c r="AI68" s="23">
        <f t="shared" si="15"/>
        <v>92</v>
      </c>
      <c r="AJ68" s="23">
        <f t="shared" si="15"/>
        <v>92</v>
      </c>
      <c r="AK68" s="23">
        <f t="shared" si="15"/>
        <v>100.38486602678572</v>
      </c>
      <c r="AL68" s="23">
        <f t="shared" si="15"/>
        <v>101.20621651785714</v>
      </c>
      <c r="AM68" s="23">
        <f t="shared" si="15"/>
        <v>99.710502232142858</v>
      </c>
      <c r="AN68" s="37">
        <f t="shared" si="15"/>
        <v>94.309645089285709</v>
      </c>
      <c r="AO68" s="37">
        <f t="shared" si="15"/>
        <v>99.609645089285706</v>
      </c>
      <c r="AP68" s="37">
        <f t="shared" si="15"/>
        <v>102.50964508928571</v>
      </c>
      <c r="AQ68" s="37">
        <f t="shared" si="15"/>
        <v>94.309645089285709</v>
      </c>
      <c r="AR68" s="37">
        <f t="shared" si="15"/>
        <v>96.581073660714281</v>
      </c>
      <c r="AS68" s="37">
        <f t="shared" si="15"/>
        <v>101.08107366071428</v>
      </c>
      <c r="AT68" s="37">
        <f t="shared" si="15"/>
        <v>57.552502232142857</v>
      </c>
      <c r="AU68" s="37">
        <f t="shared" si="15"/>
        <v>57.552502232142857</v>
      </c>
      <c r="AV68" s="37">
        <f t="shared" si="15"/>
        <v>57.552502232142857</v>
      </c>
      <c r="AW68" s="37">
        <f t="shared" si="15"/>
        <v>57.466787946428568</v>
      </c>
      <c r="AX68" s="37">
        <f t="shared" si="15"/>
        <v>87.338216517857148</v>
      </c>
      <c r="AY68" s="37">
        <f>W40+AY40*((W$20-$B$16)/$B$16)+W$26+W$32</f>
        <v>89.209645089285715</v>
      </c>
      <c r="AZ68" s="37">
        <f>X40+AZ40*((X$20-$B$16)/$B$16)+X$26+X$32</f>
        <v>86.109645089285706</v>
      </c>
      <c r="BA68" s="37"/>
      <c r="BB68" s="37"/>
      <c r="BC68" s="37"/>
      <c r="BE68" s="37">
        <f t="shared" ref="BE68:BE91" si="16">B68-AD68</f>
        <v>-0.29535937500000387</v>
      </c>
      <c r="BF68" s="37">
        <f t="shared" ref="BF68:BF91" si="17">C68-AE68</f>
        <v>0</v>
      </c>
      <c r="BG68" s="37">
        <f t="shared" ref="BG68:BG91" si="18">D68-AF68</f>
        <v>0</v>
      </c>
      <c r="BH68" s="37">
        <f t="shared" ref="BH68:BH91" si="19">E68-AG68</f>
        <v>0</v>
      </c>
      <c r="BI68" s="37">
        <f t="shared" ref="BI68:BI91" si="20">F68-AH68</f>
        <v>0</v>
      </c>
      <c r="BJ68" s="37">
        <f t="shared" ref="BJ68:BJ91" si="21">G68-AI68</f>
        <v>0</v>
      </c>
      <c r="BK68" s="37">
        <f t="shared" ref="BK68:BK91" si="22">H68-AJ68</f>
        <v>0</v>
      </c>
      <c r="BL68" s="37">
        <f t="shared" ref="BL68:BL91" si="23">I68-AK68</f>
        <v>-0.23038031250000301</v>
      </c>
      <c r="BM68" s="37">
        <f t="shared" ref="BM68:BM91" si="24">J68-AL68</f>
        <v>-0.29535937500000387</v>
      </c>
      <c r="BN68" s="37">
        <f t="shared" ref="BN68:BN91" si="25">K68-AM68</f>
        <v>-0.29535937500000387</v>
      </c>
      <c r="BO68" s="37">
        <f t="shared" ref="BO68:BO91" si="26">L68-AN68</f>
        <v>-0.29535937500000387</v>
      </c>
      <c r="BP68" s="37">
        <f t="shared" ref="BP68:BP91" si="27">M68-AO68</f>
        <v>-0.29535937500000387</v>
      </c>
      <c r="BQ68" s="37">
        <f t="shared" ref="BQ68:BQ91" si="28">N68-AP68</f>
        <v>-0.29535937500000387</v>
      </c>
      <c r="BR68" s="37">
        <f t="shared" ref="BR68:BR91" si="29">O68-AQ68</f>
        <v>-0.29535937500000387</v>
      </c>
      <c r="BS68" s="37">
        <f t="shared" ref="BS68:BS91" si="30">P68-AR68</f>
        <v>-0.29535937500000387</v>
      </c>
      <c r="BT68" s="37">
        <f t="shared" ref="BT68:BT91" si="31">Q68-AS68</f>
        <v>-0.29535937500000387</v>
      </c>
      <c r="BU68" s="37">
        <f t="shared" ref="BU68:BU91" si="32">R68-AT68</f>
        <v>-0.29535937499999676</v>
      </c>
      <c r="BV68" s="37">
        <f t="shared" ref="BV68:BV91" si="33">S68-AU68</f>
        <v>-0.29535937499999676</v>
      </c>
      <c r="BW68" s="37">
        <f t="shared" ref="BW68:BW91" si="34">T68-AV68</f>
        <v>-0.29535937499999676</v>
      </c>
      <c r="BX68" s="37">
        <f t="shared" ref="BX68:BX91" si="35">U68-AW68</f>
        <v>-0.29535937499999676</v>
      </c>
      <c r="BY68" s="37">
        <f t="shared" ref="BY68:BY91" si="36">V68-AX68</f>
        <v>-0.29535937500000387</v>
      </c>
      <c r="BZ68" s="37">
        <f t="shared" ref="BZ68:BZ91" si="37">W68-AY68</f>
        <v>-0.29535937500000387</v>
      </c>
      <c r="CA68" s="37">
        <f t="shared" ref="CA68:CA91" si="38">X68-BE68</f>
        <v>86.109645089285706</v>
      </c>
      <c r="CB68" s="37">
        <f t="shared" ref="CB68:CB91" si="39">Y68-BF68</f>
        <v>0</v>
      </c>
      <c r="CC68" s="37">
        <f t="shared" ref="CC68:CC91" si="40">Z68-BG68</f>
        <v>0</v>
      </c>
      <c r="CD68" s="37">
        <f t="shared" ref="CD68:CD91" si="41">AA68-BH68</f>
        <v>0</v>
      </c>
    </row>
    <row r="69" spans="1:82" x14ac:dyDescent="0.3">
      <c r="A69" s="1">
        <v>63</v>
      </c>
      <c r="B69" s="23">
        <f>B41+AD41*((B$19-$B$16)/$B$16)+B$31+B$25</f>
        <v>98</v>
      </c>
      <c r="C69" s="23">
        <f t="shared" ref="C69:C91" si="42">C41+AE41*((C$19-$B$16)/$B$16)+C$31+C$25</f>
        <v>99.685714285714283</v>
      </c>
      <c r="D69" s="23">
        <f t="shared" ref="D69:D91" si="43">D41+AF41*((D$19-$B$16)/$B$16)+D$31+D$25</f>
        <v>87.5</v>
      </c>
      <c r="E69" s="23">
        <f t="shared" ref="E69:E91" si="44">E41+AG41*((E$19-$B$16)/$B$16)+E$31+E$25</f>
        <v>87.5</v>
      </c>
      <c r="F69" s="23">
        <f t="shared" ref="F69:F91" si="45">F41+AH41*((F$19-$B$16)/$B$16)+F$31+F$25</f>
        <v>96.5</v>
      </c>
      <c r="G69" s="23">
        <f t="shared" ref="G69:G91" si="46">G41+AI41*((G$19-$B$16)/$B$16)+G$31+G$25</f>
        <v>92</v>
      </c>
      <c r="H69" s="23">
        <f t="shared" ref="H69:H91" si="47">H41+AJ41*((H$19-$B$16)/$B$16)+H$31+H$25</f>
        <v>92</v>
      </c>
      <c r="I69" s="23">
        <f t="shared" ref="I69:I91" si="48">I41+AK41*((I$19-$B$16)/$B$16)+I$31+I$25</f>
        <v>101.7474</v>
      </c>
      <c r="J69" s="23">
        <f t="shared" ref="J69:J91" si="49">J41+AL41*((J$19-$B$16)/$B$16)+J$31+J$25</f>
        <v>106.3142857142857</v>
      </c>
      <c r="K69" s="23">
        <f t="shared" ref="K69:N90" si="50">K41+AM41*((K$19-$B$16)/$B$16)+K$31+K$25</f>
        <v>105.91428571428571</v>
      </c>
      <c r="L69" s="37">
        <f t="shared" si="50"/>
        <v>81.242857142857147</v>
      </c>
      <c r="M69" s="37">
        <f t="shared" si="50"/>
        <v>100.47142857142858</v>
      </c>
      <c r="N69" s="37">
        <f t="shared" si="50"/>
        <v>94.471428571428575</v>
      </c>
      <c r="O69" s="37">
        <f t="shared" si="13"/>
        <v>81.071428571428584</v>
      </c>
      <c r="P69" s="37">
        <f t="shared" si="13"/>
        <v>90.771428571428572</v>
      </c>
      <c r="Q69" s="37">
        <f t="shared" si="13"/>
        <v>79.614285714285714</v>
      </c>
      <c r="R69" s="37">
        <f t="shared" si="13"/>
        <v>59.714285714285715</v>
      </c>
      <c r="S69" s="37">
        <f t="shared" si="13"/>
        <v>57.25714285714286</v>
      </c>
      <c r="T69" s="37">
        <f t="shared" si="13"/>
        <v>85.814285714285703</v>
      </c>
      <c r="U69" s="37">
        <f t="shared" si="13"/>
        <v>79.814285714285703</v>
      </c>
      <c r="V69" s="37">
        <f t="shared" si="13"/>
        <v>87.742857142857133</v>
      </c>
      <c r="W69" s="37">
        <f t="shared" si="13"/>
        <v>91.714285714285708</v>
      </c>
      <c r="X69" s="37">
        <f t="shared" si="13"/>
        <v>57.171428571428571</v>
      </c>
      <c r="Y69" s="37">
        <f t="shared" si="13"/>
        <v>0</v>
      </c>
      <c r="Z69" s="37">
        <f t="shared" si="13"/>
        <v>0</v>
      </c>
      <c r="AA69" s="37">
        <f t="shared" si="13"/>
        <v>0</v>
      </c>
      <c r="AC69" s="1">
        <v>63</v>
      </c>
      <c r="AD69" s="23">
        <f t="shared" si="14"/>
        <v>98.295359375000004</v>
      </c>
      <c r="AE69" s="23">
        <f t="shared" ref="AE69:AE91" si="51">C41+AE41*((C$20-$B$16)/$B$16)+C$26+C$32</f>
        <v>99.685714285714283</v>
      </c>
      <c r="AF69" s="23">
        <f t="shared" ref="AF69:AF91" si="52">D41+AF41*((D$20-$B$16)/$B$16)+D$26+D$32</f>
        <v>87.5</v>
      </c>
      <c r="AG69" s="23">
        <f t="shared" ref="AG69:AG91" si="53">E41+AG41*((E$20-$B$16)/$B$16)+E$26+E$32</f>
        <v>87.5</v>
      </c>
      <c r="AH69" s="23">
        <f t="shared" ref="AH69:AH91" si="54">F41+AH41*((F$20-$B$16)/$B$16)+F$26+F$32</f>
        <v>96.5</v>
      </c>
      <c r="AI69" s="23">
        <f t="shared" ref="AI69:AI91" si="55">G41+AI41*((G$20-$B$16)/$B$16)+G$26+G$32</f>
        <v>92</v>
      </c>
      <c r="AJ69" s="23">
        <f t="shared" ref="AJ69:AJ91" si="56">H41+AJ41*((H$20-$B$16)/$B$16)+H$26+H$32</f>
        <v>92</v>
      </c>
      <c r="AK69" s="23">
        <f t="shared" ref="AK69:AK91" si="57">I41+AK41*((I$20-$B$16)/$B$16)+I$26+I$32</f>
        <v>101.9777803125</v>
      </c>
      <c r="AL69" s="23">
        <f t="shared" ref="AL69:AL91" si="58">J41+AL41*((J$20-$B$16)/$B$16)+J$26+J$32</f>
        <v>106.60964508928571</v>
      </c>
      <c r="AM69" s="23">
        <f t="shared" ref="AM69:AX90" si="59">K41+AM41*((K$20-$B$16)/$B$16)+K$26+K$32</f>
        <v>106.20964508928571</v>
      </c>
      <c r="AN69" s="37">
        <f t="shared" si="59"/>
        <v>81.538216517857151</v>
      </c>
      <c r="AO69" s="37">
        <f t="shared" si="59"/>
        <v>100.76678794642858</v>
      </c>
      <c r="AP69" s="37">
        <f t="shared" si="59"/>
        <v>94.766787946428579</v>
      </c>
      <c r="AQ69" s="37">
        <f t="shared" si="59"/>
        <v>81.366787946428587</v>
      </c>
      <c r="AR69" s="37">
        <f t="shared" si="59"/>
        <v>91.066787946428576</v>
      </c>
      <c r="AS69" s="37">
        <f t="shared" si="59"/>
        <v>79.909645089285718</v>
      </c>
      <c r="AT69" s="37">
        <f t="shared" si="59"/>
        <v>60.009645089285712</v>
      </c>
      <c r="AU69" s="37">
        <f t="shared" si="59"/>
        <v>57.552502232142857</v>
      </c>
      <c r="AV69" s="37">
        <f t="shared" si="59"/>
        <v>86.109645089285706</v>
      </c>
      <c r="AW69" s="37">
        <f t="shared" si="59"/>
        <v>80.109645089285706</v>
      </c>
      <c r="AX69" s="37">
        <f t="shared" si="59"/>
        <v>88.038216517857137</v>
      </c>
      <c r="AY69" s="37">
        <f t="shared" si="15"/>
        <v>92.009645089285712</v>
      </c>
      <c r="AZ69" s="37">
        <f t="shared" si="15"/>
        <v>57.466787946428568</v>
      </c>
      <c r="BA69" s="37"/>
      <c r="BB69" s="37"/>
      <c r="BC69" s="37"/>
      <c r="BE69" s="37">
        <f t="shared" si="16"/>
        <v>-0.29535937500000387</v>
      </c>
      <c r="BF69" s="37">
        <f t="shared" si="17"/>
        <v>0</v>
      </c>
      <c r="BG69" s="37">
        <f t="shared" si="18"/>
        <v>0</v>
      </c>
      <c r="BH69" s="37">
        <f t="shared" si="19"/>
        <v>0</v>
      </c>
      <c r="BI69" s="37">
        <f t="shared" si="20"/>
        <v>0</v>
      </c>
      <c r="BJ69" s="37">
        <f t="shared" si="21"/>
        <v>0</v>
      </c>
      <c r="BK69" s="37">
        <f t="shared" si="22"/>
        <v>0</v>
      </c>
      <c r="BL69" s="37">
        <f t="shared" si="23"/>
        <v>-0.23038031250000301</v>
      </c>
      <c r="BM69" s="37">
        <f t="shared" si="24"/>
        <v>-0.29535937500000387</v>
      </c>
      <c r="BN69" s="37">
        <f t="shared" si="25"/>
        <v>-0.29535937500000387</v>
      </c>
      <c r="BO69" s="37">
        <f t="shared" si="26"/>
        <v>-0.29535937500000387</v>
      </c>
      <c r="BP69" s="37">
        <f t="shared" si="27"/>
        <v>-0.29535937500000387</v>
      </c>
      <c r="BQ69" s="37">
        <f t="shared" si="28"/>
        <v>-0.29535937500000387</v>
      </c>
      <c r="BR69" s="37">
        <f t="shared" si="29"/>
        <v>-0.29535937500000387</v>
      </c>
      <c r="BS69" s="37">
        <f t="shared" si="30"/>
        <v>-0.29535937500000387</v>
      </c>
      <c r="BT69" s="37">
        <f t="shared" si="31"/>
        <v>-0.29535937500000387</v>
      </c>
      <c r="BU69" s="37">
        <f t="shared" si="32"/>
        <v>-0.29535937499999676</v>
      </c>
      <c r="BV69" s="37">
        <f t="shared" si="33"/>
        <v>-0.29535937499999676</v>
      </c>
      <c r="BW69" s="37">
        <f t="shared" si="34"/>
        <v>-0.29535937500000387</v>
      </c>
      <c r="BX69" s="37">
        <f t="shared" si="35"/>
        <v>-0.29535937500000387</v>
      </c>
      <c r="BY69" s="37">
        <f t="shared" si="36"/>
        <v>-0.29535937500000387</v>
      </c>
      <c r="BZ69" s="37">
        <f t="shared" si="37"/>
        <v>-0.29535937500000387</v>
      </c>
      <c r="CA69" s="37">
        <f t="shared" si="38"/>
        <v>57.466787946428575</v>
      </c>
      <c r="CB69" s="37">
        <f t="shared" si="39"/>
        <v>0</v>
      </c>
      <c r="CC69" s="37">
        <f t="shared" si="40"/>
        <v>0</v>
      </c>
      <c r="CD69" s="37">
        <f t="shared" si="41"/>
        <v>0</v>
      </c>
    </row>
    <row r="70" spans="1:82" x14ac:dyDescent="0.3">
      <c r="A70" s="1">
        <v>80</v>
      </c>
      <c r="B70" s="23">
        <f t="shared" ref="B70:B90" si="60">B42+AD42*((B$19-$B$16)/$B$16)+B$31+B$25</f>
        <v>96</v>
      </c>
      <c r="C70" s="23">
        <f t="shared" si="42"/>
        <v>100.2</v>
      </c>
      <c r="D70" s="23">
        <f t="shared" si="43"/>
        <v>86.5</v>
      </c>
      <c r="E70" s="23">
        <f t="shared" si="44"/>
        <v>86.5</v>
      </c>
      <c r="F70" s="23">
        <f t="shared" si="45"/>
        <v>89.5</v>
      </c>
      <c r="G70" s="23">
        <f t="shared" si="46"/>
        <v>92</v>
      </c>
      <c r="H70" s="23">
        <f t="shared" si="47"/>
        <v>92</v>
      </c>
      <c r="I70" s="23">
        <f t="shared" si="48"/>
        <v>99.258471428571426</v>
      </c>
      <c r="J70" s="23">
        <f t="shared" si="49"/>
        <v>102.40657142857143</v>
      </c>
      <c r="K70" s="23">
        <f t="shared" si="50"/>
        <v>100.91085714285714</v>
      </c>
      <c r="L70" s="37">
        <f t="shared" si="50"/>
        <v>88.242857142857133</v>
      </c>
      <c r="M70" s="37">
        <f t="shared" si="50"/>
        <v>88.814285714285703</v>
      </c>
      <c r="N70" s="37">
        <f t="shared" si="50"/>
        <v>79.114285714285714</v>
      </c>
      <c r="O70" s="37">
        <f t="shared" si="13"/>
        <v>88.114285714285714</v>
      </c>
      <c r="P70" s="37">
        <f t="shared" si="13"/>
        <v>97.814285714285703</v>
      </c>
      <c r="Q70" s="37">
        <f t="shared" si="13"/>
        <v>89.885714285714286</v>
      </c>
      <c r="R70" s="37">
        <f t="shared" si="13"/>
        <v>76.857142857142847</v>
      </c>
      <c r="S70" s="37">
        <f t="shared" si="13"/>
        <v>78.971428571428561</v>
      </c>
      <c r="T70" s="37">
        <f t="shared" si="13"/>
        <v>92.085714285714275</v>
      </c>
      <c r="U70" s="37">
        <f t="shared" si="13"/>
        <v>75.071428571428584</v>
      </c>
      <c r="V70" s="37">
        <f t="shared" si="13"/>
        <v>86.614285714285714</v>
      </c>
      <c r="W70" s="37">
        <f t="shared" si="13"/>
        <v>94.614285714285714</v>
      </c>
      <c r="X70" s="37">
        <f t="shared" si="13"/>
        <v>57.171428571428571</v>
      </c>
      <c r="Y70" s="37">
        <f t="shared" si="13"/>
        <v>0</v>
      </c>
      <c r="Z70" s="37">
        <f t="shared" si="13"/>
        <v>0</v>
      </c>
      <c r="AA70" s="37">
        <f t="shared" si="13"/>
        <v>0</v>
      </c>
      <c r="AC70" s="1">
        <v>80</v>
      </c>
      <c r="AD70" s="23">
        <f t="shared" si="14"/>
        <v>96.295359375000004</v>
      </c>
      <c r="AE70" s="23">
        <f t="shared" si="51"/>
        <v>100.2</v>
      </c>
      <c r="AF70" s="23">
        <f t="shared" si="52"/>
        <v>86.5</v>
      </c>
      <c r="AG70" s="23">
        <f t="shared" si="53"/>
        <v>86.5</v>
      </c>
      <c r="AH70" s="23">
        <f t="shared" si="54"/>
        <v>89.5</v>
      </c>
      <c r="AI70" s="23">
        <f t="shared" si="55"/>
        <v>92</v>
      </c>
      <c r="AJ70" s="23">
        <f t="shared" si="56"/>
        <v>92</v>
      </c>
      <c r="AK70" s="23">
        <f t="shared" si="57"/>
        <v>99.488851741071429</v>
      </c>
      <c r="AL70" s="23">
        <f t="shared" si="58"/>
        <v>102.70193080357143</v>
      </c>
      <c r="AM70" s="23">
        <f t="shared" si="59"/>
        <v>101.20621651785714</v>
      </c>
      <c r="AN70" s="37">
        <f t="shared" si="59"/>
        <v>88.538216517857137</v>
      </c>
      <c r="AO70" s="37">
        <f t="shared" si="59"/>
        <v>89.109645089285706</v>
      </c>
      <c r="AP70" s="37">
        <f t="shared" si="59"/>
        <v>79.409645089285718</v>
      </c>
      <c r="AQ70" s="37">
        <f t="shared" si="59"/>
        <v>88.409645089285718</v>
      </c>
      <c r="AR70" s="37">
        <f t="shared" si="59"/>
        <v>98.109645089285706</v>
      </c>
      <c r="AS70" s="37">
        <f t="shared" si="59"/>
        <v>90.18107366071429</v>
      </c>
      <c r="AT70" s="37">
        <f t="shared" si="59"/>
        <v>77.152502232142851</v>
      </c>
      <c r="AU70" s="37">
        <f t="shared" si="59"/>
        <v>79.266787946428565</v>
      </c>
      <c r="AV70" s="37">
        <f t="shared" si="59"/>
        <v>92.381073660714279</v>
      </c>
      <c r="AW70" s="37">
        <f t="shared" si="59"/>
        <v>75.366787946428587</v>
      </c>
      <c r="AX70" s="37">
        <f t="shared" si="59"/>
        <v>86.909645089285718</v>
      </c>
      <c r="AY70" s="37">
        <f t="shared" si="15"/>
        <v>94.909645089285718</v>
      </c>
      <c r="AZ70" s="37">
        <f t="shared" si="15"/>
        <v>57.466787946428568</v>
      </c>
      <c r="BA70" s="37"/>
      <c r="BB70" s="37"/>
      <c r="BC70" s="37"/>
      <c r="BE70" s="37">
        <f t="shared" si="16"/>
        <v>-0.29535937500000387</v>
      </c>
      <c r="BF70" s="37">
        <f t="shared" si="17"/>
        <v>0</v>
      </c>
      <c r="BG70" s="37">
        <f t="shared" si="18"/>
        <v>0</v>
      </c>
      <c r="BH70" s="37">
        <f t="shared" si="19"/>
        <v>0</v>
      </c>
      <c r="BI70" s="37">
        <f t="shared" si="20"/>
        <v>0</v>
      </c>
      <c r="BJ70" s="37">
        <f t="shared" si="21"/>
        <v>0</v>
      </c>
      <c r="BK70" s="37">
        <f t="shared" si="22"/>
        <v>0</v>
      </c>
      <c r="BL70" s="37">
        <f t="shared" si="23"/>
        <v>-0.23038031250000301</v>
      </c>
      <c r="BM70" s="37">
        <f t="shared" si="24"/>
        <v>-0.29535937500000387</v>
      </c>
      <c r="BN70" s="37">
        <f t="shared" si="25"/>
        <v>-0.29535937500000387</v>
      </c>
      <c r="BO70" s="37">
        <f t="shared" si="26"/>
        <v>-0.29535937500000387</v>
      </c>
      <c r="BP70" s="37">
        <f t="shared" si="27"/>
        <v>-0.29535937500000387</v>
      </c>
      <c r="BQ70" s="37">
        <f t="shared" si="28"/>
        <v>-0.29535937500000387</v>
      </c>
      <c r="BR70" s="37">
        <f t="shared" si="29"/>
        <v>-0.29535937500000387</v>
      </c>
      <c r="BS70" s="37">
        <f t="shared" si="30"/>
        <v>-0.29535937500000387</v>
      </c>
      <c r="BT70" s="37">
        <f t="shared" si="31"/>
        <v>-0.29535937500000387</v>
      </c>
      <c r="BU70" s="37">
        <f t="shared" si="32"/>
        <v>-0.29535937500000387</v>
      </c>
      <c r="BV70" s="37">
        <f t="shared" si="33"/>
        <v>-0.29535937500000387</v>
      </c>
      <c r="BW70" s="37">
        <f t="shared" si="34"/>
        <v>-0.29535937500000387</v>
      </c>
      <c r="BX70" s="37">
        <f t="shared" si="35"/>
        <v>-0.29535937500000387</v>
      </c>
      <c r="BY70" s="37">
        <f t="shared" si="36"/>
        <v>-0.29535937500000387</v>
      </c>
      <c r="BZ70" s="37">
        <f t="shared" si="37"/>
        <v>-0.29535937500000387</v>
      </c>
      <c r="CA70" s="37">
        <f t="shared" si="38"/>
        <v>57.466787946428575</v>
      </c>
      <c r="CB70" s="37">
        <f t="shared" si="39"/>
        <v>0</v>
      </c>
      <c r="CC70" s="37">
        <f t="shared" si="40"/>
        <v>0</v>
      </c>
      <c r="CD70" s="37">
        <f t="shared" si="41"/>
        <v>0</v>
      </c>
    </row>
    <row r="71" spans="1:82" x14ac:dyDescent="0.3">
      <c r="A71" s="1">
        <v>100</v>
      </c>
      <c r="B71" s="23">
        <f t="shared" si="60"/>
        <v>93.642857142857139</v>
      </c>
      <c r="C71" s="23">
        <f t="shared" si="42"/>
        <v>100.2</v>
      </c>
      <c r="D71" s="23">
        <f t="shared" si="43"/>
        <v>81.311428571428564</v>
      </c>
      <c r="E71" s="23">
        <f t="shared" si="44"/>
        <v>82.44285714285715</v>
      </c>
      <c r="F71" s="23">
        <f t="shared" si="45"/>
        <v>84.657142857142858</v>
      </c>
      <c r="G71" s="23">
        <f t="shared" si="46"/>
        <v>90.357142857142861</v>
      </c>
      <c r="H71" s="23">
        <f t="shared" si="47"/>
        <v>90.357142857142861</v>
      </c>
      <c r="I71" s="23">
        <f t="shared" si="48"/>
        <v>96.271428571428572</v>
      </c>
      <c r="J71" s="23">
        <f t="shared" si="49"/>
        <v>96.642857142857139</v>
      </c>
      <c r="K71" s="23">
        <f t="shared" si="50"/>
        <v>95.342857142857142</v>
      </c>
      <c r="L71" s="37">
        <f t="shared" si="50"/>
        <v>91.014285714285705</v>
      </c>
      <c r="M71" s="37">
        <f t="shared" si="50"/>
        <v>90.314285714285703</v>
      </c>
      <c r="N71" s="37">
        <f t="shared" si="50"/>
        <v>97.814285714285703</v>
      </c>
      <c r="O71" s="37">
        <f t="shared" si="13"/>
        <v>90.228571428571428</v>
      </c>
      <c r="P71" s="37">
        <f t="shared" si="13"/>
        <v>84.05714285714285</v>
      </c>
      <c r="Q71" s="37">
        <f t="shared" si="13"/>
        <v>87.671428571428564</v>
      </c>
      <c r="R71" s="37">
        <f t="shared" si="13"/>
        <v>57.25714285714286</v>
      </c>
      <c r="S71" s="37">
        <f t="shared" si="13"/>
        <v>57.25714285714286</v>
      </c>
      <c r="T71" s="37">
        <f t="shared" si="13"/>
        <v>59.371428571428574</v>
      </c>
      <c r="U71" s="37">
        <f t="shared" si="13"/>
        <v>57.6</v>
      </c>
      <c r="V71" s="37">
        <f t="shared" si="13"/>
        <v>83.328571428571436</v>
      </c>
      <c r="W71" s="37">
        <f t="shared" si="13"/>
        <v>94.671428571428578</v>
      </c>
      <c r="X71" s="37">
        <f t="shared" si="13"/>
        <v>76.914285714285711</v>
      </c>
      <c r="Y71" s="37">
        <f t="shared" si="13"/>
        <v>0</v>
      </c>
      <c r="Z71" s="37">
        <f t="shared" si="13"/>
        <v>0</v>
      </c>
      <c r="AA71" s="37">
        <f t="shared" si="13"/>
        <v>0</v>
      </c>
      <c r="AC71" s="1">
        <v>100</v>
      </c>
      <c r="AD71" s="23">
        <f t="shared" si="14"/>
        <v>93.938216517857143</v>
      </c>
      <c r="AE71" s="23">
        <f t="shared" si="51"/>
        <v>100.2</v>
      </c>
      <c r="AF71" s="23">
        <f t="shared" si="52"/>
        <v>81.311428571428564</v>
      </c>
      <c r="AG71" s="23">
        <f t="shared" si="53"/>
        <v>82.44285714285715</v>
      </c>
      <c r="AH71" s="23">
        <f t="shared" si="54"/>
        <v>84.657142857142858</v>
      </c>
      <c r="AI71" s="23">
        <f t="shared" si="55"/>
        <v>90.357142857142861</v>
      </c>
      <c r="AJ71" s="23">
        <f t="shared" si="56"/>
        <v>90.357142857142861</v>
      </c>
      <c r="AK71" s="23">
        <f t="shared" si="57"/>
        <v>96.501808883928575</v>
      </c>
      <c r="AL71" s="23">
        <f t="shared" si="58"/>
        <v>96.938216517857143</v>
      </c>
      <c r="AM71" s="23">
        <f t="shared" si="59"/>
        <v>95.638216517857146</v>
      </c>
      <c r="AN71" s="37">
        <f t="shared" si="59"/>
        <v>91.309645089285709</v>
      </c>
      <c r="AO71" s="37">
        <f t="shared" si="59"/>
        <v>90.609645089285706</v>
      </c>
      <c r="AP71" s="37">
        <f t="shared" si="59"/>
        <v>98.109645089285706</v>
      </c>
      <c r="AQ71" s="37">
        <f t="shared" si="59"/>
        <v>90.523930803571432</v>
      </c>
      <c r="AR71" s="37">
        <f t="shared" si="59"/>
        <v>84.352502232142854</v>
      </c>
      <c r="AS71" s="37">
        <f t="shared" si="59"/>
        <v>87.966787946428568</v>
      </c>
      <c r="AT71" s="37">
        <f t="shared" si="59"/>
        <v>57.552502232142857</v>
      </c>
      <c r="AU71" s="37">
        <f t="shared" si="59"/>
        <v>57.552502232142857</v>
      </c>
      <c r="AV71" s="37">
        <f t="shared" si="59"/>
        <v>59.66678794642857</v>
      </c>
      <c r="AW71" s="37">
        <f t="shared" si="59"/>
        <v>57.895359374999998</v>
      </c>
      <c r="AX71" s="37">
        <f t="shared" si="59"/>
        <v>83.62393080357144</v>
      </c>
      <c r="AY71" s="37">
        <f t="shared" si="15"/>
        <v>94.966787946428582</v>
      </c>
      <c r="AZ71" s="37">
        <f t="shared" si="15"/>
        <v>77.209645089285715</v>
      </c>
      <c r="BA71" s="37"/>
      <c r="BB71" s="37"/>
      <c r="BC71" s="37"/>
      <c r="BE71" s="37">
        <f t="shared" si="16"/>
        <v>-0.29535937500000387</v>
      </c>
      <c r="BF71" s="37">
        <f t="shared" si="17"/>
        <v>0</v>
      </c>
      <c r="BG71" s="37">
        <f t="shared" si="18"/>
        <v>0</v>
      </c>
      <c r="BH71" s="37">
        <f t="shared" si="19"/>
        <v>0</v>
      </c>
      <c r="BI71" s="37">
        <f t="shared" si="20"/>
        <v>0</v>
      </c>
      <c r="BJ71" s="37">
        <f t="shared" si="21"/>
        <v>0</v>
      </c>
      <c r="BK71" s="37">
        <f t="shared" si="22"/>
        <v>0</v>
      </c>
      <c r="BL71" s="37">
        <f t="shared" si="23"/>
        <v>-0.23038031250000301</v>
      </c>
      <c r="BM71" s="37">
        <f t="shared" si="24"/>
        <v>-0.29535937500000387</v>
      </c>
      <c r="BN71" s="37">
        <f t="shared" si="25"/>
        <v>-0.29535937500000387</v>
      </c>
      <c r="BO71" s="37">
        <f t="shared" si="26"/>
        <v>-0.29535937500000387</v>
      </c>
      <c r="BP71" s="37">
        <f t="shared" si="27"/>
        <v>-0.29535937500000387</v>
      </c>
      <c r="BQ71" s="37">
        <f t="shared" si="28"/>
        <v>-0.29535937500000387</v>
      </c>
      <c r="BR71" s="37">
        <f t="shared" si="29"/>
        <v>-0.29535937500000387</v>
      </c>
      <c r="BS71" s="37">
        <f t="shared" si="30"/>
        <v>-0.29535937500000387</v>
      </c>
      <c r="BT71" s="37">
        <f t="shared" si="31"/>
        <v>-0.29535937500000387</v>
      </c>
      <c r="BU71" s="37">
        <f t="shared" si="32"/>
        <v>-0.29535937499999676</v>
      </c>
      <c r="BV71" s="37">
        <f t="shared" si="33"/>
        <v>-0.29535937499999676</v>
      </c>
      <c r="BW71" s="37">
        <f t="shared" si="34"/>
        <v>-0.29535937499999676</v>
      </c>
      <c r="BX71" s="37">
        <f t="shared" si="35"/>
        <v>-0.29535937499999676</v>
      </c>
      <c r="BY71" s="37">
        <f t="shared" si="36"/>
        <v>-0.29535937500000387</v>
      </c>
      <c r="BZ71" s="37">
        <f t="shared" si="37"/>
        <v>-0.29535937500000387</v>
      </c>
      <c r="CA71" s="37">
        <f t="shared" si="38"/>
        <v>77.209645089285715</v>
      </c>
      <c r="CB71" s="37">
        <f t="shared" si="39"/>
        <v>0</v>
      </c>
      <c r="CC71" s="37">
        <f t="shared" si="40"/>
        <v>0</v>
      </c>
      <c r="CD71" s="37">
        <f t="shared" si="41"/>
        <v>0</v>
      </c>
    </row>
    <row r="72" spans="1:82" x14ac:dyDescent="0.3">
      <c r="A72" s="1">
        <v>125</v>
      </c>
      <c r="B72" s="23">
        <f t="shared" si="60"/>
        <v>98.142857142857139</v>
      </c>
      <c r="C72" s="23">
        <f t="shared" si="42"/>
        <v>101.8</v>
      </c>
      <c r="D72" s="23">
        <f t="shared" si="43"/>
        <v>79.811428571428564</v>
      </c>
      <c r="E72" s="23">
        <f t="shared" si="44"/>
        <v>80.94285714285715</v>
      </c>
      <c r="F72" s="23">
        <f t="shared" si="45"/>
        <v>83.657142857142858</v>
      </c>
      <c r="G72" s="23">
        <f t="shared" si="46"/>
        <v>90.357142857142861</v>
      </c>
      <c r="H72" s="23">
        <f t="shared" si="47"/>
        <v>90.357142857142861</v>
      </c>
      <c r="I72" s="23">
        <f t="shared" si="48"/>
        <v>95.671428571428578</v>
      </c>
      <c r="J72" s="23">
        <f t="shared" si="49"/>
        <v>98.342857142857142</v>
      </c>
      <c r="K72" s="23">
        <f t="shared" si="50"/>
        <v>97.142857142857139</v>
      </c>
      <c r="L72" s="37">
        <f t="shared" si="50"/>
        <v>91.471428571428575</v>
      </c>
      <c r="M72" s="37">
        <f t="shared" si="50"/>
        <v>88.114285714285714</v>
      </c>
      <c r="N72" s="37">
        <f t="shared" si="50"/>
        <v>90.771428571428572</v>
      </c>
      <c r="O72" s="37">
        <f t="shared" si="13"/>
        <v>92.314285714285717</v>
      </c>
      <c r="P72" s="37">
        <f t="shared" si="13"/>
        <v>98.514285714285705</v>
      </c>
      <c r="Q72" s="37">
        <f t="shared" si="13"/>
        <v>88.428571428571431</v>
      </c>
      <c r="R72" s="37">
        <f t="shared" si="13"/>
        <v>81.157142857142858</v>
      </c>
      <c r="S72" s="37">
        <f t="shared" si="13"/>
        <v>85.814285714285703</v>
      </c>
      <c r="T72" s="37">
        <f t="shared" si="13"/>
        <v>57.25714285714286</v>
      </c>
      <c r="U72" s="37">
        <f t="shared" si="13"/>
        <v>57.6</v>
      </c>
      <c r="V72" s="37">
        <f t="shared" si="13"/>
        <v>87.171428571428564</v>
      </c>
      <c r="W72" s="37">
        <f t="shared" si="13"/>
        <v>97.328571428571422</v>
      </c>
      <c r="X72" s="37">
        <f t="shared" si="13"/>
        <v>67.214285714285708</v>
      </c>
      <c r="Y72" s="37">
        <f t="shared" si="13"/>
        <v>0</v>
      </c>
      <c r="Z72" s="37">
        <f t="shared" si="13"/>
        <v>0</v>
      </c>
      <c r="AA72" s="37">
        <f t="shared" si="13"/>
        <v>0</v>
      </c>
      <c r="AC72" s="1">
        <v>125</v>
      </c>
      <c r="AD72" s="23">
        <f t="shared" si="14"/>
        <v>98.438216517857143</v>
      </c>
      <c r="AE72" s="23">
        <f t="shared" si="51"/>
        <v>101.8</v>
      </c>
      <c r="AF72" s="23">
        <f t="shared" si="52"/>
        <v>79.811428571428564</v>
      </c>
      <c r="AG72" s="23">
        <f t="shared" si="53"/>
        <v>80.94285714285715</v>
      </c>
      <c r="AH72" s="23">
        <f t="shared" si="54"/>
        <v>83.657142857142858</v>
      </c>
      <c r="AI72" s="23">
        <f t="shared" si="55"/>
        <v>90.357142857142861</v>
      </c>
      <c r="AJ72" s="23">
        <f t="shared" si="56"/>
        <v>90.357142857142861</v>
      </c>
      <c r="AK72" s="23">
        <f t="shared" si="57"/>
        <v>95.901808883928581</v>
      </c>
      <c r="AL72" s="23">
        <f t="shared" si="58"/>
        <v>98.638216517857146</v>
      </c>
      <c r="AM72" s="23">
        <f t="shared" si="59"/>
        <v>97.438216517857143</v>
      </c>
      <c r="AN72" s="37">
        <f t="shared" si="59"/>
        <v>91.766787946428579</v>
      </c>
      <c r="AO72" s="37">
        <f t="shared" si="59"/>
        <v>88.409645089285718</v>
      </c>
      <c r="AP72" s="37">
        <f t="shared" si="59"/>
        <v>91.066787946428576</v>
      </c>
      <c r="AQ72" s="37">
        <f t="shared" si="59"/>
        <v>92.609645089285721</v>
      </c>
      <c r="AR72" s="37">
        <f t="shared" si="59"/>
        <v>98.809645089285709</v>
      </c>
      <c r="AS72" s="37">
        <f t="shared" si="59"/>
        <v>88.723930803571434</v>
      </c>
      <c r="AT72" s="37">
        <f t="shared" si="59"/>
        <v>81.452502232142862</v>
      </c>
      <c r="AU72" s="37">
        <f t="shared" si="59"/>
        <v>86.109645089285706</v>
      </c>
      <c r="AV72" s="37">
        <f t="shared" si="59"/>
        <v>57.552502232142857</v>
      </c>
      <c r="AW72" s="37">
        <f t="shared" si="59"/>
        <v>57.895359374999998</v>
      </c>
      <c r="AX72" s="37">
        <f t="shared" si="59"/>
        <v>87.466787946428568</v>
      </c>
      <c r="AY72" s="37">
        <f t="shared" si="15"/>
        <v>97.623930803571426</v>
      </c>
      <c r="AZ72" s="37">
        <f t="shared" si="15"/>
        <v>67.509645089285712</v>
      </c>
      <c r="BA72" s="37"/>
      <c r="BB72" s="37"/>
      <c r="BC72" s="37"/>
      <c r="BE72" s="37">
        <f t="shared" si="16"/>
        <v>-0.29535937500000387</v>
      </c>
      <c r="BF72" s="37">
        <f t="shared" si="17"/>
        <v>0</v>
      </c>
      <c r="BG72" s="37">
        <f t="shared" si="18"/>
        <v>0</v>
      </c>
      <c r="BH72" s="37">
        <f t="shared" si="19"/>
        <v>0</v>
      </c>
      <c r="BI72" s="37">
        <f t="shared" si="20"/>
        <v>0</v>
      </c>
      <c r="BJ72" s="37">
        <f t="shared" si="21"/>
        <v>0</v>
      </c>
      <c r="BK72" s="37">
        <f t="shared" si="22"/>
        <v>0</v>
      </c>
      <c r="BL72" s="37">
        <f t="shared" si="23"/>
        <v>-0.23038031250000301</v>
      </c>
      <c r="BM72" s="37">
        <f t="shared" si="24"/>
        <v>-0.29535937500000387</v>
      </c>
      <c r="BN72" s="37">
        <f t="shared" si="25"/>
        <v>-0.29535937500000387</v>
      </c>
      <c r="BO72" s="37">
        <f t="shared" si="26"/>
        <v>-0.29535937500000387</v>
      </c>
      <c r="BP72" s="37">
        <f t="shared" si="27"/>
        <v>-0.29535937500000387</v>
      </c>
      <c r="BQ72" s="37">
        <f t="shared" si="28"/>
        <v>-0.29535937500000387</v>
      </c>
      <c r="BR72" s="37">
        <f t="shared" si="29"/>
        <v>-0.29535937500000387</v>
      </c>
      <c r="BS72" s="37">
        <f t="shared" si="30"/>
        <v>-0.29535937500000387</v>
      </c>
      <c r="BT72" s="37">
        <f t="shared" si="31"/>
        <v>-0.29535937500000387</v>
      </c>
      <c r="BU72" s="37">
        <f t="shared" si="32"/>
        <v>-0.29535937500000387</v>
      </c>
      <c r="BV72" s="37">
        <f t="shared" si="33"/>
        <v>-0.29535937500000387</v>
      </c>
      <c r="BW72" s="37">
        <f t="shared" si="34"/>
        <v>-0.29535937499999676</v>
      </c>
      <c r="BX72" s="37">
        <f t="shared" si="35"/>
        <v>-0.29535937499999676</v>
      </c>
      <c r="BY72" s="37">
        <f t="shared" si="36"/>
        <v>-0.29535937500000387</v>
      </c>
      <c r="BZ72" s="37">
        <f t="shared" si="37"/>
        <v>-0.29535937500000387</v>
      </c>
      <c r="CA72" s="37">
        <f t="shared" si="38"/>
        <v>67.509645089285712</v>
      </c>
      <c r="CB72" s="37">
        <f t="shared" si="39"/>
        <v>0</v>
      </c>
      <c r="CC72" s="37">
        <f t="shared" si="40"/>
        <v>0</v>
      </c>
      <c r="CD72" s="37">
        <f t="shared" si="41"/>
        <v>0</v>
      </c>
    </row>
    <row r="73" spans="1:82" x14ac:dyDescent="0.3">
      <c r="A73" s="1">
        <v>160</v>
      </c>
      <c r="B73" s="23">
        <f t="shared" si="60"/>
        <v>89.142857142857139</v>
      </c>
      <c r="C73" s="23">
        <f t="shared" si="42"/>
        <v>96.142857142857139</v>
      </c>
      <c r="D73" s="23">
        <f t="shared" si="43"/>
        <v>80.311428571428564</v>
      </c>
      <c r="E73" s="23">
        <f t="shared" si="44"/>
        <v>81.44285714285715</v>
      </c>
      <c r="F73" s="23">
        <f t="shared" si="45"/>
        <v>84.657142857142858</v>
      </c>
      <c r="G73" s="23">
        <f t="shared" si="46"/>
        <v>90.357142857142861</v>
      </c>
      <c r="H73" s="23">
        <f t="shared" si="47"/>
        <v>90.357142857142861</v>
      </c>
      <c r="I73" s="23">
        <f t="shared" si="48"/>
        <v>94.571428571428584</v>
      </c>
      <c r="J73" s="23">
        <f t="shared" si="49"/>
        <v>94.842857142857142</v>
      </c>
      <c r="K73" s="23">
        <f t="shared" si="50"/>
        <v>94.842857142857142</v>
      </c>
      <c r="L73" s="37">
        <f t="shared" si="50"/>
        <v>92.042857142857144</v>
      </c>
      <c r="M73" s="37">
        <f t="shared" si="50"/>
        <v>86.614285714285714</v>
      </c>
      <c r="N73" s="37">
        <f t="shared" si="50"/>
        <v>85.814285714285703</v>
      </c>
      <c r="O73" s="37">
        <f t="shared" si="13"/>
        <v>89.614285714285714</v>
      </c>
      <c r="P73" s="37">
        <f t="shared" si="13"/>
        <v>95.428571428571431</v>
      </c>
      <c r="Q73" s="37">
        <f t="shared" si="13"/>
        <v>83.042857142857144</v>
      </c>
      <c r="R73" s="37">
        <f t="shared" si="13"/>
        <v>87.785714285714278</v>
      </c>
      <c r="S73" s="37">
        <f t="shared" si="13"/>
        <v>87.785714285714278</v>
      </c>
      <c r="T73" s="37">
        <f t="shared" si="13"/>
        <v>87.785714285714278</v>
      </c>
      <c r="U73" s="37">
        <f t="shared" si="13"/>
        <v>78.585714285714275</v>
      </c>
      <c r="V73" s="37">
        <f t="shared" si="13"/>
        <v>84.314285714285703</v>
      </c>
      <c r="W73" s="37">
        <f t="shared" si="13"/>
        <v>96.471428571428561</v>
      </c>
      <c r="X73" s="37">
        <f t="shared" si="13"/>
        <v>70.914285714285711</v>
      </c>
      <c r="Y73" s="37">
        <f t="shared" si="13"/>
        <v>0</v>
      </c>
      <c r="Z73" s="37">
        <f t="shared" si="13"/>
        <v>0</v>
      </c>
      <c r="AA73" s="37">
        <f t="shared" si="13"/>
        <v>0</v>
      </c>
      <c r="AC73" s="1">
        <v>160</v>
      </c>
      <c r="AD73" s="23">
        <f t="shared" si="14"/>
        <v>89.438216517857143</v>
      </c>
      <c r="AE73" s="23">
        <f t="shared" si="51"/>
        <v>96.142857142857139</v>
      </c>
      <c r="AF73" s="23">
        <f t="shared" si="52"/>
        <v>80.311428571428564</v>
      </c>
      <c r="AG73" s="23">
        <f t="shared" si="53"/>
        <v>81.44285714285715</v>
      </c>
      <c r="AH73" s="23">
        <f t="shared" si="54"/>
        <v>84.657142857142858</v>
      </c>
      <c r="AI73" s="23">
        <f t="shared" si="55"/>
        <v>90.357142857142861</v>
      </c>
      <c r="AJ73" s="23">
        <f t="shared" si="56"/>
        <v>90.357142857142861</v>
      </c>
      <c r="AK73" s="23">
        <f t="shared" si="57"/>
        <v>94.801808883928587</v>
      </c>
      <c r="AL73" s="23">
        <f t="shared" si="58"/>
        <v>95.138216517857146</v>
      </c>
      <c r="AM73" s="23">
        <f t="shared" si="59"/>
        <v>95.138216517857146</v>
      </c>
      <c r="AN73" s="37">
        <f t="shared" si="59"/>
        <v>92.338216517857148</v>
      </c>
      <c r="AO73" s="37">
        <f t="shared" si="59"/>
        <v>86.909645089285718</v>
      </c>
      <c r="AP73" s="37">
        <f t="shared" si="59"/>
        <v>86.109645089285706</v>
      </c>
      <c r="AQ73" s="37">
        <f t="shared" si="59"/>
        <v>89.909645089285718</v>
      </c>
      <c r="AR73" s="37">
        <f t="shared" si="59"/>
        <v>95.723930803571434</v>
      </c>
      <c r="AS73" s="37">
        <f t="shared" si="59"/>
        <v>83.338216517857148</v>
      </c>
      <c r="AT73" s="37">
        <f t="shared" si="59"/>
        <v>88.081073660714281</v>
      </c>
      <c r="AU73" s="37">
        <f t="shared" si="59"/>
        <v>88.081073660714281</v>
      </c>
      <c r="AV73" s="37">
        <f t="shared" si="59"/>
        <v>88.081073660714281</v>
      </c>
      <c r="AW73" s="37">
        <f t="shared" si="59"/>
        <v>78.881073660714279</v>
      </c>
      <c r="AX73" s="37">
        <f t="shared" si="59"/>
        <v>84.609645089285706</v>
      </c>
      <c r="AY73" s="37">
        <f t="shared" si="15"/>
        <v>96.766787946428565</v>
      </c>
      <c r="AZ73" s="37">
        <f t="shared" si="15"/>
        <v>71.209645089285715</v>
      </c>
      <c r="BA73" s="37"/>
      <c r="BB73" s="37"/>
      <c r="BC73" s="37"/>
      <c r="BE73" s="37">
        <f t="shared" si="16"/>
        <v>-0.29535937500000387</v>
      </c>
      <c r="BF73" s="37">
        <f t="shared" si="17"/>
        <v>0</v>
      </c>
      <c r="BG73" s="37">
        <f t="shared" si="18"/>
        <v>0</v>
      </c>
      <c r="BH73" s="37">
        <f t="shared" si="19"/>
        <v>0</v>
      </c>
      <c r="BI73" s="37">
        <f t="shared" si="20"/>
        <v>0</v>
      </c>
      <c r="BJ73" s="37">
        <f t="shared" si="21"/>
        <v>0</v>
      </c>
      <c r="BK73" s="37">
        <f t="shared" si="22"/>
        <v>0</v>
      </c>
      <c r="BL73" s="37">
        <f t="shared" si="23"/>
        <v>-0.23038031250000301</v>
      </c>
      <c r="BM73" s="37">
        <f t="shared" si="24"/>
        <v>-0.29535937500000387</v>
      </c>
      <c r="BN73" s="37">
        <f t="shared" si="25"/>
        <v>-0.29535937500000387</v>
      </c>
      <c r="BO73" s="37">
        <f t="shared" si="26"/>
        <v>-0.29535937500000387</v>
      </c>
      <c r="BP73" s="37">
        <f t="shared" si="27"/>
        <v>-0.29535937500000387</v>
      </c>
      <c r="BQ73" s="37">
        <f t="shared" si="28"/>
        <v>-0.29535937500000387</v>
      </c>
      <c r="BR73" s="37">
        <f t="shared" si="29"/>
        <v>-0.29535937500000387</v>
      </c>
      <c r="BS73" s="37">
        <f t="shared" si="30"/>
        <v>-0.29535937500000387</v>
      </c>
      <c r="BT73" s="37">
        <f t="shared" si="31"/>
        <v>-0.29535937500000387</v>
      </c>
      <c r="BU73" s="37">
        <f t="shared" si="32"/>
        <v>-0.29535937500000387</v>
      </c>
      <c r="BV73" s="37">
        <f t="shared" si="33"/>
        <v>-0.29535937500000387</v>
      </c>
      <c r="BW73" s="37">
        <f t="shared" si="34"/>
        <v>-0.29535937500000387</v>
      </c>
      <c r="BX73" s="37">
        <f t="shared" si="35"/>
        <v>-0.29535937500000387</v>
      </c>
      <c r="BY73" s="37">
        <f t="shared" si="36"/>
        <v>-0.29535937500000387</v>
      </c>
      <c r="BZ73" s="37">
        <f t="shared" si="37"/>
        <v>-0.29535937500000387</v>
      </c>
      <c r="CA73" s="37">
        <f t="shared" si="38"/>
        <v>71.209645089285715</v>
      </c>
      <c r="CB73" s="37">
        <f t="shared" si="39"/>
        <v>0</v>
      </c>
      <c r="CC73" s="37">
        <f t="shared" si="40"/>
        <v>0</v>
      </c>
      <c r="CD73" s="37">
        <f t="shared" si="41"/>
        <v>0</v>
      </c>
    </row>
    <row r="74" spans="1:82" x14ac:dyDescent="0.3">
      <c r="A74" s="1">
        <v>200</v>
      </c>
      <c r="B74" s="23">
        <f t="shared" si="60"/>
        <v>85.185714285714283</v>
      </c>
      <c r="C74" s="23">
        <f t="shared" si="42"/>
        <v>90.357142857142861</v>
      </c>
      <c r="D74" s="23">
        <f t="shared" si="43"/>
        <v>79.09</v>
      </c>
      <c r="E74" s="23">
        <f t="shared" si="44"/>
        <v>80.3</v>
      </c>
      <c r="F74" s="23">
        <f t="shared" si="45"/>
        <v>83.171428571428578</v>
      </c>
      <c r="G74" s="23">
        <f t="shared" si="46"/>
        <v>89.171428571428578</v>
      </c>
      <c r="H74" s="23">
        <f t="shared" si="47"/>
        <v>89.171428571428578</v>
      </c>
      <c r="I74" s="23">
        <f t="shared" si="48"/>
        <v>91.862857142857152</v>
      </c>
      <c r="J74" s="23">
        <f t="shared" si="49"/>
        <v>92.385714285714286</v>
      </c>
      <c r="K74" s="23">
        <f t="shared" si="50"/>
        <v>90.085714285714289</v>
      </c>
      <c r="L74" s="37">
        <f t="shared" si="50"/>
        <v>89.614285714285714</v>
      </c>
      <c r="M74" s="37">
        <f t="shared" si="50"/>
        <v>91.014285714285705</v>
      </c>
      <c r="N74" s="37">
        <f t="shared" si="50"/>
        <v>88.471428571428575</v>
      </c>
      <c r="O74" s="37">
        <f t="shared" si="13"/>
        <v>92.514285714285705</v>
      </c>
      <c r="P74" s="37">
        <f t="shared" si="13"/>
        <v>83.357142857142861</v>
      </c>
      <c r="Q74" s="37">
        <f t="shared" si="13"/>
        <v>83.5</v>
      </c>
      <c r="R74" s="37">
        <f t="shared" si="13"/>
        <v>90.114285714285714</v>
      </c>
      <c r="S74" s="37">
        <f t="shared" si="13"/>
        <v>92.314285714285703</v>
      </c>
      <c r="T74" s="37">
        <f t="shared" si="13"/>
        <v>92.314285714285703</v>
      </c>
      <c r="U74" s="37">
        <f t="shared" si="13"/>
        <v>76.571428571428584</v>
      </c>
      <c r="V74" s="37">
        <f t="shared" si="13"/>
        <v>85.114285714285714</v>
      </c>
      <c r="W74" s="37">
        <f t="shared" si="13"/>
        <v>93.171428571428564</v>
      </c>
      <c r="X74" s="37">
        <f t="shared" si="13"/>
        <v>81.314285714285703</v>
      </c>
      <c r="Y74" s="37">
        <f t="shared" si="13"/>
        <v>0</v>
      </c>
      <c r="Z74" s="37">
        <f t="shared" si="13"/>
        <v>0</v>
      </c>
      <c r="AA74" s="37">
        <f t="shared" si="13"/>
        <v>0</v>
      </c>
      <c r="AC74" s="1">
        <v>200</v>
      </c>
      <c r="AD74" s="23">
        <f t="shared" si="14"/>
        <v>85.481073660714287</v>
      </c>
      <c r="AE74" s="23">
        <f t="shared" si="51"/>
        <v>90.357142857142861</v>
      </c>
      <c r="AF74" s="23">
        <f t="shared" si="52"/>
        <v>79.09</v>
      </c>
      <c r="AG74" s="23">
        <f t="shared" si="53"/>
        <v>80.3</v>
      </c>
      <c r="AH74" s="23">
        <f t="shared" si="54"/>
        <v>83.171428571428578</v>
      </c>
      <c r="AI74" s="23">
        <f t="shared" si="55"/>
        <v>89.171428571428578</v>
      </c>
      <c r="AJ74" s="23">
        <f t="shared" si="56"/>
        <v>89.171428571428578</v>
      </c>
      <c r="AK74" s="23">
        <f t="shared" si="57"/>
        <v>92.093237455357155</v>
      </c>
      <c r="AL74" s="23">
        <f t="shared" si="58"/>
        <v>92.68107366071429</v>
      </c>
      <c r="AM74" s="23">
        <f t="shared" si="59"/>
        <v>90.381073660714293</v>
      </c>
      <c r="AN74" s="37">
        <f t="shared" si="59"/>
        <v>89.909645089285718</v>
      </c>
      <c r="AO74" s="37">
        <f t="shared" si="59"/>
        <v>91.309645089285709</v>
      </c>
      <c r="AP74" s="37">
        <f t="shared" si="59"/>
        <v>88.766787946428579</v>
      </c>
      <c r="AQ74" s="37">
        <f t="shared" si="59"/>
        <v>92.809645089285709</v>
      </c>
      <c r="AR74" s="37">
        <f t="shared" si="59"/>
        <v>83.652502232142865</v>
      </c>
      <c r="AS74" s="37">
        <f t="shared" si="59"/>
        <v>83.795359375000004</v>
      </c>
      <c r="AT74" s="37">
        <f t="shared" si="59"/>
        <v>90.409645089285718</v>
      </c>
      <c r="AU74" s="37">
        <f t="shared" si="59"/>
        <v>92.609645089285706</v>
      </c>
      <c r="AV74" s="37">
        <f t="shared" si="59"/>
        <v>92.609645089285706</v>
      </c>
      <c r="AW74" s="37">
        <f t="shared" si="59"/>
        <v>76.866787946428587</v>
      </c>
      <c r="AX74" s="37">
        <f t="shared" si="59"/>
        <v>85.409645089285718</v>
      </c>
      <c r="AY74" s="37">
        <f t="shared" si="15"/>
        <v>93.466787946428568</v>
      </c>
      <c r="AZ74" s="37">
        <f t="shared" si="15"/>
        <v>81.609645089285706</v>
      </c>
      <c r="BA74" s="37"/>
      <c r="BB74" s="37"/>
      <c r="BC74" s="37"/>
      <c r="BE74" s="37">
        <f t="shared" si="16"/>
        <v>-0.29535937500000387</v>
      </c>
      <c r="BF74" s="37">
        <f t="shared" si="17"/>
        <v>0</v>
      </c>
      <c r="BG74" s="37">
        <f t="shared" si="18"/>
        <v>0</v>
      </c>
      <c r="BH74" s="37">
        <f t="shared" si="19"/>
        <v>0</v>
      </c>
      <c r="BI74" s="37">
        <f t="shared" si="20"/>
        <v>0</v>
      </c>
      <c r="BJ74" s="37">
        <f t="shared" si="21"/>
        <v>0</v>
      </c>
      <c r="BK74" s="37">
        <f t="shared" si="22"/>
        <v>0</v>
      </c>
      <c r="BL74" s="37">
        <f t="shared" si="23"/>
        <v>-0.23038031250000301</v>
      </c>
      <c r="BM74" s="37">
        <f t="shared" si="24"/>
        <v>-0.29535937500000387</v>
      </c>
      <c r="BN74" s="37">
        <f t="shared" si="25"/>
        <v>-0.29535937500000387</v>
      </c>
      <c r="BO74" s="37">
        <f t="shared" si="26"/>
        <v>-0.29535937500000387</v>
      </c>
      <c r="BP74" s="37">
        <f t="shared" si="27"/>
        <v>-0.29535937500000387</v>
      </c>
      <c r="BQ74" s="37">
        <f t="shared" si="28"/>
        <v>-0.29535937500000387</v>
      </c>
      <c r="BR74" s="37">
        <f t="shared" si="29"/>
        <v>-0.29535937500000387</v>
      </c>
      <c r="BS74" s="37">
        <f t="shared" si="30"/>
        <v>-0.29535937500000387</v>
      </c>
      <c r="BT74" s="37">
        <f t="shared" si="31"/>
        <v>-0.29535937500000387</v>
      </c>
      <c r="BU74" s="37">
        <f t="shared" si="32"/>
        <v>-0.29535937500000387</v>
      </c>
      <c r="BV74" s="37">
        <f t="shared" si="33"/>
        <v>-0.29535937500000387</v>
      </c>
      <c r="BW74" s="37">
        <f t="shared" si="34"/>
        <v>-0.29535937500000387</v>
      </c>
      <c r="BX74" s="37">
        <f t="shared" si="35"/>
        <v>-0.29535937500000387</v>
      </c>
      <c r="BY74" s="37">
        <f t="shared" si="36"/>
        <v>-0.29535937500000387</v>
      </c>
      <c r="BZ74" s="37">
        <f t="shared" si="37"/>
        <v>-0.29535937500000387</v>
      </c>
      <c r="CA74" s="37">
        <f t="shared" si="38"/>
        <v>81.609645089285706</v>
      </c>
      <c r="CB74" s="37">
        <f t="shared" si="39"/>
        <v>0</v>
      </c>
      <c r="CC74" s="37">
        <f t="shared" si="40"/>
        <v>0</v>
      </c>
      <c r="CD74" s="37">
        <f t="shared" si="41"/>
        <v>0</v>
      </c>
    </row>
    <row r="75" spans="1:82" x14ac:dyDescent="0.3">
      <c r="A75" s="1">
        <v>250</v>
      </c>
      <c r="B75" s="23">
        <f t="shared" si="60"/>
        <v>94.185714285714283</v>
      </c>
      <c r="C75" s="23">
        <f t="shared" si="42"/>
        <v>84.557142857142864</v>
      </c>
      <c r="D75" s="23">
        <f t="shared" si="43"/>
        <v>79.59</v>
      </c>
      <c r="E75" s="23">
        <f t="shared" si="44"/>
        <v>80.8</v>
      </c>
      <c r="F75" s="23">
        <f t="shared" si="45"/>
        <v>83.171428571428578</v>
      </c>
      <c r="G75" s="23">
        <f t="shared" si="46"/>
        <v>89.171428571428578</v>
      </c>
      <c r="H75" s="23">
        <f t="shared" si="47"/>
        <v>89.171428571428578</v>
      </c>
      <c r="I75" s="23">
        <f t="shared" si="48"/>
        <v>93.962857142857146</v>
      </c>
      <c r="J75" s="23">
        <f t="shared" si="49"/>
        <v>94.685714285714283</v>
      </c>
      <c r="K75" s="23">
        <f t="shared" si="50"/>
        <v>92.48571428571428</v>
      </c>
      <c r="L75" s="37">
        <f t="shared" si="50"/>
        <v>87.185714285714297</v>
      </c>
      <c r="M75" s="37">
        <f t="shared" si="50"/>
        <v>88.114285714285714</v>
      </c>
      <c r="N75" s="37">
        <f t="shared" si="50"/>
        <v>87.071428571428584</v>
      </c>
      <c r="O75" s="37">
        <f t="shared" si="13"/>
        <v>92.514285714285705</v>
      </c>
      <c r="P75" s="37">
        <f t="shared" si="13"/>
        <v>94.442857142857136</v>
      </c>
      <c r="Q75" s="37">
        <f t="shared" si="13"/>
        <v>82.157142857142858</v>
      </c>
      <c r="R75" s="37">
        <f t="shared" si="13"/>
        <v>92.199999999999989</v>
      </c>
      <c r="S75" s="37">
        <f t="shared" si="13"/>
        <v>92.314285714285703</v>
      </c>
      <c r="T75" s="37">
        <f t="shared" si="13"/>
        <v>88.114285714285714</v>
      </c>
      <c r="U75" s="37">
        <f t="shared" si="13"/>
        <v>82.028571428571439</v>
      </c>
      <c r="V75" s="37">
        <f t="shared" si="13"/>
        <v>81.228571428571428</v>
      </c>
      <c r="W75" s="37">
        <f t="shared" si="13"/>
        <v>90.657142857142858</v>
      </c>
      <c r="X75" s="37">
        <f t="shared" si="13"/>
        <v>74.528571428571425</v>
      </c>
      <c r="Y75" s="37">
        <f t="shared" si="13"/>
        <v>0</v>
      </c>
      <c r="Z75" s="37">
        <f t="shared" si="13"/>
        <v>0</v>
      </c>
      <c r="AA75" s="37">
        <f t="shared" si="13"/>
        <v>0</v>
      </c>
      <c r="AC75" s="1">
        <v>250</v>
      </c>
      <c r="AD75" s="23">
        <f t="shared" si="14"/>
        <v>94.481073660714287</v>
      </c>
      <c r="AE75" s="23">
        <f t="shared" si="51"/>
        <v>84.557142857142864</v>
      </c>
      <c r="AF75" s="23">
        <f t="shared" si="52"/>
        <v>79.59</v>
      </c>
      <c r="AG75" s="23">
        <f t="shared" si="53"/>
        <v>80.8</v>
      </c>
      <c r="AH75" s="23">
        <f t="shared" si="54"/>
        <v>83.171428571428578</v>
      </c>
      <c r="AI75" s="23">
        <f t="shared" si="55"/>
        <v>89.171428571428578</v>
      </c>
      <c r="AJ75" s="23">
        <f t="shared" si="56"/>
        <v>89.171428571428578</v>
      </c>
      <c r="AK75" s="23">
        <f t="shared" si="57"/>
        <v>94.193237455357149</v>
      </c>
      <c r="AL75" s="23">
        <f t="shared" si="58"/>
        <v>94.981073660714287</v>
      </c>
      <c r="AM75" s="23">
        <f t="shared" si="59"/>
        <v>92.781073660714284</v>
      </c>
      <c r="AN75" s="37">
        <f t="shared" si="59"/>
        <v>87.481073660714301</v>
      </c>
      <c r="AO75" s="37">
        <f t="shared" si="59"/>
        <v>88.409645089285718</v>
      </c>
      <c r="AP75" s="37">
        <f t="shared" si="59"/>
        <v>87.366787946428587</v>
      </c>
      <c r="AQ75" s="37">
        <f t="shared" si="59"/>
        <v>92.809645089285709</v>
      </c>
      <c r="AR75" s="37">
        <f t="shared" si="59"/>
        <v>94.73821651785714</v>
      </c>
      <c r="AS75" s="37">
        <f t="shared" si="59"/>
        <v>82.452502232142862</v>
      </c>
      <c r="AT75" s="37">
        <f t="shared" si="59"/>
        <v>92.495359374999992</v>
      </c>
      <c r="AU75" s="37">
        <f t="shared" si="59"/>
        <v>92.609645089285706</v>
      </c>
      <c r="AV75" s="37">
        <f t="shared" si="59"/>
        <v>88.409645089285718</v>
      </c>
      <c r="AW75" s="37">
        <f t="shared" si="59"/>
        <v>82.323930803571443</v>
      </c>
      <c r="AX75" s="37">
        <f t="shared" si="59"/>
        <v>81.523930803571432</v>
      </c>
      <c r="AY75" s="37">
        <f t="shared" si="15"/>
        <v>90.952502232142862</v>
      </c>
      <c r="AZ75" s="37">
        <f t="shared" si="15"/>
        <v>74.823930803571429</v>
      </c>
      <c r="BA75" s="37"/>
      <c r="BB75" s="37"/>
      <c r="BC75" s="37"/>
      <c r="BE75" s="37">
        <f t="shared" si="16"/>
        <v>-0.29535937500000387</v>
      </c>
      <c r="BF75" s="37">
        <f t="shared" si="17"/>
        <v>0</v>
      </c>
      <c r="BG75" s="37">
        <f t="shared" si="18"/>
        <v>0</v>
      </c>
      <c r="BH75" s="37">
        <f t="shared" si="19"/>
        <v>0</v>
      </c>
      <c r="BI75" s="37">
        <f t="shared" si="20"/>
        <v>0</v>
      </c>
      <c r="BJ75" s="37">
        <f t="shared" si="21"/>
        <v>0</v>
      </c>
      <c r="BK75" s="37">
        <f t="shared" si="22"/>
        <v>0</v>
      </c>
      <c r="BL75" s="37">
        <f t="shared" si="23"/>
        <v>-0.23038031250000301</v>
      </c>
      <c r="BM75" s="37">
        <f t="shared" si="24"/>
        <v>-0.29535937500000387</v>
      </c>
      <c r="BN75" s="37">
        <f t="shared" si="25"/>
        <v>-0.29535937500000387</v>
      </c>
      <c r="BO75" s="37">
        <f t="shared" si="26"/>
        <v>-0.29535937500000387</v>
      </c>
      <c r="BP75" s="37">
        <f t="shared" si="27"/>
        <v>-0.29535937500000387</v>
      </c>
      <c r="BQ75" s="37">
        <f t="shared" si="28"/>
        <v>-0.29535937500000387</v>
      </c>
      <c r="BR75" s="37">
        <f t="shared" si="29"/>
        <v>-0.29535937500000387</v>
      </c>
      <c r="BS75" s="37">
        <f t="shared" si="30"/>
        <v>-0.29535937500000387</v>
      </c>
      <c r="BT75" s="37">
        <f t="shared" si="31"/>
        <v>-0.29535937500000387</v>
      </c>
      <c r="BU75" s="37">
        <f t="shared" si="32"/>
        <v>-0.29535937500000387</v>
      </c>
      <c r="BV75" s="37">
        <f t="shared" si="33"/>
        <v>-0.29535937500000387</v>
      </c>
      <c r="BW75" s="37">
        <f t="shared" si="34"/>
        <v>-0.29535937500000387</v>
      </c>
      <c r="BX75" s="37">
        <f t="shared" si="35"/>
        <v>-0.29535937500000387</v>
      </c>
      <c r="BY75" s="37">
        <f t="shared" si="36"/>
        <v>-0.29535937500000387</v>
      </c>
      <c r="BZ75" s="37">
        <f t="shared" si="37"/>
        <v>-0.29535937500000387</v>
      </c>
      <c r="CA75" s="37">
        <f t="shared" si="38"/>
        <v>74.823930803571429</v>
      </c>
      <c r="CB75" s="37">
        <f t="shared" si="39"/>
        <v>0</v>
      </c>
      <c r="CC75" s="37">
        <f t="shared" si="40"/>
        <v>0</v>
      </c>
      <c r="CD75" s="37">
        <f t="shared" si="41"/>
        <v>0</v>
      </c>
    </row>
    <row r="76" spans="1:82" x14ac:dyDescent="0.3">
      <c r="A76" s="1">
        <v>315</v>
      </c>
      <c r="B76" s="23">
        <f t="shared" si="60"/>
        <v>93.685714285714283</v>
      </c>
      <c r="C76" s="23">
        <f t="shared" si="42"/>
        <v>79.857142857142861</v>
      </c>
      <c r="D76" s="23">
        <f t="shared" si="43"/>
        <v>79.09</v>
      </c>
      <c r="E76" s="23">
        <f t="shared" si="44"/>
        <v>80.3</v>
      </c>
      <c r="F76" s="23">
        <f t="shared" si="45"/>
        <v>83.171428571428578</v>
      </c>
      <c r="G76" s="23">
        <f t="shared" si="46"/>
        <v>89.171428571428578</v>
      </c>
      <c r="H76" s="23">
        <f t="shared" si="47"/>
        <v>89.171428571428578</v>
      </c>
      <c r="I76" s="23">
        <f t="shared" si="48"/>
        <v>95.562857142857141</v>
      </c>
      <c r="J76" s="23">
        <f t="shared" si="49"/>
        <v>96.285714285714278</v>
      </c>
      <c r="K76" s="23">
        <f t="shared" si="50"/>
        <v>95.185714285714283</v>
      </c>
      <c r="L76" s="37">
        <f t="shared" si="50"/>
        <v>91.471428571428575</v>
      </c>
      <c r="M76" s="37">
        <f t="shared" si="50"/>
        <v>89.271428571428572</v>
      </c>
      <c r="N76" s="37">
        <f t="shared" si="50"/>
        <v>82.571428571428584</v>
      </c>
      <c r="O76" s="37">
        <f t="shared" si="13"/>
        <v>86.271428571428572</v>
      </c>
      <c r="P76" s="37">
        <f t="shared" si="13"/>
        <v>89.971428571428575</v>
      </c>
      <c r="Q76" s="37">
        <f t="shared" si="13"/>
        <v>85.814285714285703</v>
      </c>
      <c r="R76" s="37">
        <f t="shared" si="13"/>
        <v>94.48571428571428</v>
      </c>
      <c r="S76" s="37">
        <f t="shared" si="13"/>
        <v>57.25714285714286</v>
      </c>
      <c r="T76" s="37">
        <f t="shared" si="13"/>
        <v>57.25714285714286</v>
      </c>
      <c r="U76" s="37">
        <f t="shared" si="13"/>
        <v>81.228571428571428</v>
      </c>
      <c r="V76" s="37">
        <f t="shared" si="13"/>
        <v>82.814285714285703</v>
      </c>
      <c r="W76" s="37">
        <f t="shared" si="13"/>
        <v>90.55714285714285</v>
      </c>
      <c r="X76" s="37">
        <f t="shared" si="13"/>
        <v>57.171428571428571</v>
      </c>
      <c r="Y76" s="37">
        <f t="shared" si="13"/>
        <v>0</v>
      </c>
      <c r="Z76" s="37">
        <f t="shared" si="13"/>
        <v>0</v>
      </c>
      <c r="AA76" s="37">
        <f t="shared" si="13"/>
        <v>0</v>
      </c>
      <c r="AC76" s="1">
        <v>315</v>
      </c>
      <c r="AD76" s="23">
        <f t="shared" si="14"/>
        <v>93.981073660714287</v>
      </c>
      <c r="AE76" s="23">
        <f t="shared" si="51"/>
        <v>79.857142857142861</v>
      </c>
      <c r="AF76" s="23">
        <f t="shared" si="52"/>
        <v>79.09</v>
      </c>
      <c r="AG76" s="23">
        <f t="shared" si="53"/>
        <v>80.3</v>
      </c>
      <c r="AH76" s="23">
        <f t="shared" si="54"/>
        <v>83.171428571428578</v>
      </c>
      <c r="AI76" s="23">
        <f t="shared" si="55"/>
        <v>89.171428571428578</v>
      </c>
      <c r="AJ76" s="23">
        <f t="shared" si="56"/>
        <v>89.171428571428578</v>
      </c>
      <c r="AK76" s="23">
        <f t="shared" si="57"/>
        <v>95.793237455357144</v>
      </c>
      <c r="AL76" s="23">
        <f t="shared" si="58"/>
        <v>96.581073660714281</v>
      </c>
      <c r="AM76" s="23">
        <f t="shared" si="59"/>
        <v>95.481073660714287</v>
      </c>
      <c r="AN76" s="37">
        <f t="shared" si="59"/>
        <v>91.766787946428579</v>
      </c>
      <c r="AO76" s="37">
        <f t="shared" si="59"/>
        <v>89.566787946428576</v>
      </c>
      <c r="AP76" s="37">
        <f t="shared" si="59"/>
        <v>82.866787946428587</v>
      </c>
      <c r="AQ76" s="37">
        <f t="shared" si="59"/>
        <v>86.566787946428576</v>
      </c>
      <c r="AR76" s="37">
        <f t="shared" si="59"/>
        <v>90.266787946428579</v>
      </c>
      <c r="AS76" s="37">
        <f t="shared" si="59"/>
        <v>86.109645089285706</v>
      </c>
      <c r="AT76" s="37">
        <f t="shared" si="59"/>
        <v>94.781073660714284</v>
      </c>
      <c r="AU76" s="37">
        <f t="shared" si="59"/>
        <v>57.552502232142857</v>
      </c>
      <c r="AV76" s="37">
        <f t="shared" si="59"/>
        <v>57.552502232142857</v>
      </c>
      <c r="AW76" s="37">
        <f t="shared" si="59"/>
        <v>81.523930803571432</v>
      </c>
      <c r="AX76" s="37">
        <f t="shared" si="59"/>
        <v>83.109645089285706</v>
      </c>
      <c r="AY76" s="37">
        <f t="shared" si="15"/>
        <v>90.852502232142854</v>
      </c>
      <c r="AZ76" s="37">
        <f t="shared" si="15"/>
        <v>57.466787946428568</v>
      </c>
      <c r="BA76" s="37"/>
      <c r="BB76" s="37"/>
      <c r="BC76" s="37"/>
      <c r="BE76" s="37">
        <f t="shared" si="16"/>
        <v>-0.29535937500000387</v>
      </c>
      <c r="BF76" s="37">
        <f t="shared" si="17"/>
        <v>0</v>
      </c>
      <c r="BG76" s="37">
        <f t="shared" si="18"/>
        <v>0</v>
      </c>
      <c r="BH76" s="37">
        <f t="shared" si="19"/>
        <v>0</v>
      </c>
      <c r="BI76" s="37">
        <f t="shared" si="20"/>
        <v>0</v>
      </c>
      <c r="BJ76" s="37">
        <f t="shared" si="21"/>
        <v>0</v>
      </c>
      <c r="BK76" s="37">
        <f t="shared" si="22"/>
        <v>0</v>
      </c>
      <c r="BL76" s="37">
        <f t="shared" si="23"/>
        <v>-0.23038031250000301</v>
      </c>
      <c r="BM76" s="37">
        <f t="shared" si="24"/>
        <v>-0.29535937500000387</v>
      </c>
      <c r="BN76" s="37">
        <f t="shared" si="25"/>
        <v>-0.29535937500000387</v>
      </c>
      <c r="BO76" s="37">
        <f t="shared" si="26"/>
        <v>-0.29535937500000387</v>
      </c>
      <c r="BP76" s="37">
        <f t="shared" si="27"/>
        <v>-0.29535937500000387</v>
      </c>
      <c r="BQ76" s="37">
        <f t="shared" si="28"/>
        <v>-0.29535937500000387</v>
      </c>
      <c r="BR76" s="37">
        <f t="shared" si="29"/>
        <v>-0.29535937500000387</v>
      </c>
      <c r="BS76" s="37">
        <f t="shared" si="30"/>
        <v>-0.29535937500000387</v>
      </c>
      <c r="BT76" s="37">
        <f t="shared" si="31"/>
        <v>-0.29535937500000387</v>
      </c>
      <c r="BU76" s="37">
        <f t="shared" si="32"/>
        <v>-0.29535937500000387</v>
      </c>
      <c r="BV76" s="37">
        <f t="shared" si="33"/>
        <v>-0.29535937499999676</v>
      </c>
      <c r="BW76" s="37">
        <f t="shared" si="34"/>
        <v>-0.29535937499999676</v>
      </c>
      <c r="BX76" s="37">
        <f t="shared" si="35"/>
        <v>-0.29535937500000387</v>
      </c>
      <c r="BY76" s="37">
        <f t="shared" si="36"/>
        <v>-0.29535937500000387</v>
      </c>
      <c r="BZ76" s="37">
        <f t="shared" si="37"/>
        <v>-0.29535937500000387</v>
      </c>
      <c r="CA76" s="37">
        <f t="shared" si="38"/>
        <v>57.466787946428575</v>
      </c>
      <c r="CB76" s="37">
        <f t="shared" si="39"/>
        <v>0</v>
      </c>
      <c r="CC76" s="37">
        <f t="shared" si="40"/>
        <v>0</v>
      </c>
      <c r="CD76" s="37">
        <f t="shared" si="41"/>
        <v>0</v>
      </c>
    </row>
    <row r="77" spans="1:82" x14ac:dyDescent="0.3">
      <c r="A77" s="1">
        <v>400</v>
      </c>
      <c r="B77" s="23">
        <f t="shared" si="60"/>
        <v>95.071428571428569</v>
      </c>
      <c r="C77" s="23">
        <f t="shared" si="42"/>
        <v>81.457142857142856</v>
      </c>
      <c r="D77" s="23">
        <f t="shared" si="43"/>
        <v>77.457142857142856</v>
      </c>
      <c r="E77" s="23">
        <f t="shared" si="44"/>
        <v>78.714285714285708</v>
      </c>
      <c r="F77" s="23">
        <f t="shared" si="45"/>
        <v>83.142857142857139</v>
      </c>
      <c r="G77" s="23">
        <f t="shared" si="46"/>
        <v>89.142857142857139</v>
      </c>
      <c r="H77" s="23">
        <f t="shared" si="47"/>
        <v>89.142857142857139</v>
      </c>
      <c r="I77" s="23">
        <f t="shared" si="48"/>
        <v>93.785714285714292</v>
      </c>
      <c r="J77" s="23">
        <f t="shared" si="49"/>
        <v>94.571428571428569</v>
      </c>
      <c r="K77" s="23">
        <f t="shared" si="50"/>
        <v>95.971428571428575</v>
      </c>
      <c r="L77" s="37">
        <f t="shared" si="50"/>
        <v>94.728571428571428</v>
      </c>
      <c r="M77" s="37">
        <f t="shared" si="50"/>
        <v>93.771428571428572</v>
      </c>
      <c r="N77" s="37">
        <f t="shared" si="50"/>
        <v>88</v>
      </c>
      <c r="O77" s="37">
        <f t="shared" si="13"/>
        <v>87.771428571428572</v>
      </c>
      <c r="P77" s="37">
        <f t="shared" si="13"/>
        <v>85.571428571428584</v>
      </c>
      <c r="Q77" s="37">
        <f t="shared" si="13"/>
        <v>88.014285714285705</v>
      </c>
      <c r="R77" s="37">
        <f t="shared" si="13"/>
        <v>63.557142857142857</v>
      </c>
      <c r="S77" s="37">
        <f t="shared" si="13"/>
        <v>57.25714285714286</v>
      </c>
      <c r="T77" s="37">
        <f t="shared" si="13"/>
        <v>85.55714285714285</v>
      </c>
      <c r="U77" s="37">
        <f t="shared" si="13"/>
        <v>57.171428571428571</v>
      </c>
      <c r="V77" s="37">
        <f t="shared" si="13"/>
        <v>82.114285714285714</v>
      </c>
      <c r="W77" s="37">
        <f t="shared" si="13"/>
        <v>94.785714285714292</v>
      </c>
      <c r="X77" s="37">
        <f t="shared" si="13"/>
        <v>79.699999999999989</v>
      </c>
      <c r="Y77" s="37">
        <f t="shared" si="13"/>
        <v>0</v>
      </c>
      <c r="Z77" s="37">
        <f t="shared" si="13"/>
        <v>0</v>
      </c>
      <c r="AA77" s="37">
        <f t="shared" si="13"/>
        <v>0</v>
      </c>
      <c r="AC77" s="1">
        <v>400</v>
      </c>
      <c r="AD77" s="23">
        <f t="shared" si="14"/>
        <v>95.366787946428573</v>
      </c>
      <c r="AE77" s="23">
        <f t="shared" si="51"/>
        <v>81.457142857142856</v>
      </c>
      <c r="AF77" s="23">
        <f t="shared" si="52"/>
        <v>77.457142857142856</v>
      </c>
      <c r="AG77" s="23">
        <f t="shared" si="53"/>
        <v>78.714285714285708</v>
      </c>
      <c r="AH77" s="23">
        <f t="shared" si="54"/>
        <v>83.142857142857139</v>
      </c>
      <c r="AI77" s="23">
        <f t="shared" si="55"/>
        <v>89.142857142857139</v>
      </c>
      <c r="AJ77" s="23">
        <f t="shared" si="56"/>
        <v>89.142857142857139</v>
      </c>
      <c r="AK77" s="23">
        <f t="shared" si="57"/>
        <v>94.016094598214295</v>
      </c>
      <c r="AL77" s="23">
        <f t="shared" si="58"/>
        <v>94.866787946428573</v>
      </c>
      <c r="AM77" s="23">
        <f t="shared" si="59"/>
        <v>96.266787946428579</v>
      </c>
      <c r="AN77" s="37">
        <f t="shared" si="59"/>
        <v>95.023930803571432</v>
      </c>
      <c r="AO77" s="37">
        <f t="shared" si="59"/>
        <v>94.066787946428576</v>
      </c>
      <c r="AP77" s="37">
        <f t="shared" si="59"/>
        <v>88.295359375000004</v>
      </c>
      <c r="AQ77" s="37">
        <f t="shared" si="59"/>
        <v>88.066787946428576</v>
      </c>
      <c r="AR77" s="37">
        <f t="shared" si="59"/>
        <v>85.866787946428587</v>
      </c>
      <c r="AS77" s="37">
        <f t="shared" si="59"/>
        <v>88.309645089285709</v>
      </c>
      <c r="AT77" s="37">
        <f t="shared" si="59"/>
        <v>63.852502232142854</v>
      </c>
      <c r="AU77" s="37">
        <f t="shared" si="59"/>
        <v>57.552502232142857</v>
      </c>
      <c r="AV77" s="37">
        <f t="shared" si="59"/>
        <v>85.852502232142854</v>
      </c>
      <c r="AW77" s="37">
        <f t="shared" si="59"/>
        <v>57.466787946428568</v>
      </c>
      <c r="AX77" s="37">
        <f t="shared" si="59"/>
        <v>82.409645089285718</v>
      </c>
      <c r="AY77" s="37">
        <f t="shared" si="15"/>
        <v>95.081073660714296</v>
      </c>
      <c r="AZ77" s="37">
        <f t="shared" si="15"/>
        <v>79.995359374999992</v>
      </c>
      <c r="BA77" s="37"/>
      <c r="BB77" s="37"/>
      <c r="BC77" s="37"/>
      <c r="BE77" s="37">
        <f t="shared" si="16"/>
        <v>-0.29535937500000387</v>
      </c>
      <c r="BF77" s="37">
        <f t="shared" si="17"/>
        <v>0</v>
      </c>
      <c r="BG77" s="37">
        <f t="shared" si="18"/>
        <v>0</v>
      </c>
      <c r="BH77" s="37">
        <f t="shared" si="19"/>
        <v>0</v>
      </c>
      <c r="BI77" s="37">
        <f t="shared" si="20"/>
        <v>0</v>
      </c>
      <c r="BJ77" s="37">
        <f t="shared" si="21"/>
        <v>0</v>
      </c>
      <c r="BK77" s="37">
        <f t="shared" si="22"/>
        <v>0</v>
      </c>
      <c r="BL77" s="37">
        <f t="shared" si="23"/>
        <v>-0.23038031250000301</v>
      </c>
      <c r="BM77" s="37">
        <f t="shared" si="24"/>
        <v>-0.29535937500000387</v>
      </c>
      <c r="BN77" s="37">
        <f t="shared" si="25"/>
        <v>-0.29535937500000387</v>
      </c>
      <c r="BO77" s="37">
        <f t="shared" si="26"/>
        <v>-0.29535937500000387</v>
      </c>
      <c r="BP77" s="37">
        <f t="shared" si="27"/>
        <v>-0.29535937500000387</v>
      </c>
      <c r="BQ77" s="37">
        <f t="shared" si="28"/>
        <v>-0.29535937500000387</v>
      </c>
      <c r="BR77" s="37">
        <f t="shared" si="29"/>
        <v>-0.29535937500000387</v>
      </c>
      <c r="BS77" s="37">
        <f t="shared" si="30"/>
        <v>-0.29535937500000387</v>
      </c>
      <c r="BT77" s="37">
        <f t="shared" si="31"/>
        <v>-0.29535937500000387</v>
      </c>
      <c r="BU77" s="37">
        <f t="shared" si="32"/>
        <v>-0.29535937499999676</v>
      </c>
      <c r="BV77" s="37">
        <f t="shared" si="33"/>
        <v>-0.29535937499999676</v>
      </c>
      <c r="BW77" s="37">
        <f t="shared" si="34"/>
        <v>-0.29535937500000387</v>
      </c>
      <c r="BX77" s="37">
        <f t="shared" si="35"/>
        <v>-0.29535937499999676</v>
      </c>
      <c r="BY77" s="37">
        <f t="shared" si="36"/>
        <v>-0.29535937500000387</v>
      </c>
      <c r="BZ77" s="37">
        <f t="shared" si="37"/>
        <v>-0.29535937500000387</v>
      </c>
      <c r="CA77" s="37">
        <f t="shared" si="38"/>
        <v>79.995359374999992</v>
      </c>
      <c r="CB77" s="37">
        <f t="shared" si="39"/>
        <v>0</v>
      </c>
      <c r="CC77" s="37">
        <f t="shared" si="40"/>
        <v>0</v>
      </c>
      <c r="CD77" s="37">
        <f t="shared" si="41"/>
        <v>0</v>
      </c>
    </row>
    <row r="78" spans="1:82" x14ac:dyDescent="0.3">
      <c r="A78" s="1">
        <v>500</v>
      </c>
      <c r="B78" s="23">
        <f t="shared" si="60"/>
        <v>90.571428571428569</v>
      </c>
      <c r="C78" s="23">
        <f t="shared" si="42"/>
        <v>82.142857142857139</v>
      </c>
      <c r="D78" s="23">
        <f t="shared" si="43"/>
        <v>77.457142857142856</v>
      </c>
      <c r="E78" s="23">
        <f t="shared" si="44"/>
        <v>78.714285714285708</v>
      </c>
      <c r="F78" s="23">
        <f t="shared" si="45"/>
        <v>81.642857142857139</v>
      </c>
      <c r="G78" s="23">
        <f t="shared" si="46"/>
        <v>89.142857142857139</v>
      </c>
      <c r="H78" s="23">
        <f t="shared" si="47"/>
        <v>89.142857142857139</v>
      </c>
      <c r="I78" s="23">
        <f t="shared" si="48"/>
        <v>95.785714285714292</v>
      </c>
      <c r="J78" s="23">
        <f t="shared" si="49"/>
        <v>96.571428571428569</v>
      </c>
      <c r="K78" s="23">
        <f t="shared" si="50"/>
        <v>97.671428571428564</v>
      </c>
      <c r="L78" s="37">
        <f t="shared" si="50"/>
        <v>80.071428571428584</v>
      </c>
      <c r="M78" s="37">
        <f t="shared" si="50"/>
        <v>88.471428571428575</v>
      </c>
      <c r="N78" s="37">
        <f t="shared" si="50"/>
        <v>85.571428571428584</v>
      </c>
      <c r="O78" s="37">
        <f t="shared" si="13"/>
        <v>89.971428571428575</v>
      </c>
      <c r="P78" s="37">
        <f t="shared" si="13"/>
        <v>85.571428571428584</v>
      </c>
      <c r="Q78" s="37">
        <f t="shared" si="13"/>
        <v>57.25714285714286</v>
      </c>
      <c r="R78" s="37">
        <f t="shared" si="13"/>
        <v>57.25714285714286</v>
      </c>
      <c r="S78" s="37">
        <f t="shared" si="13"/>
        <v>57.25714285714286</v>
      </c>
      <c r="T78" s="37">
        <f t="shared" si="13"/>
        <v>87.657142857142858</v>
      </c>
      <c r="U78" s="37">
        <f t="shared" si="13"/>
        <v>57.6</v>
      </c>
      <c r="V78" s="37">
        <f t="shared" si="13"/>
        <v>79.914285714285711</v>
      </c>
      <c r="W78" s="37">
        <f t="shared" si="13"/>
        <v>96.171428571428564</v>
      </c>
      <c r="X78" s="37">
        <f t="shared" si="13"/>
        <v>57.171428571428571</v>
      </c>
      <c r="Y78" s="37">
        <f t="shared" si="13"/>
        <v>0</v>
      </c>
      <c r="Z78" s="37">
        <f t="shared" si="13"/>
        <v>0</v>
      </c>
      <c r="AA78" s="37">
        <f t="shared" si="13"/>
        <v>0</v>
      </c>
      <c r="AC78" s="1">
        <v>500</v>
      </c>
      <c r="AD78" s="23">
        <f t="shared" si="14"/>
        <v>90.866787946428573</v>
      </c>
      <c r="AE78" s="23">
        <f t="shared" si="51"/>
        <v>82.142857142857139</v>
      </c>
      <c r="AF78" s="23">
        <f t="shared" si="52"/>
        <v>77.457142857142856</v>
      </c>
      <c r="AG78" s="23">
        <f t="shared" si="53"/>
        <v>78.714285714285708</v>
      </c>
      <c r="AH78" s="23">
        <f t="shared" si="54"/>
        <v>81.642857142857139</v>
      </c>
      <c r="AI78" s="23">
        <f t="shared" si="55"/>
        <v>89.142857142857139</v>
      </c>
      <c r="AJ78" s="23">
        <f t="shared" si="56"/>
        <v>89.142857142857139</v>
      </c>
      <c r="AK78" s="23">
        <f t="shared" si="57"/>
        <v>96.016094598214295</v>
      </c>
      <c r="AL78" s="23">
        <f t="shared" si="58"/>
        <v>96.866787946428573</v>
      </c>
      <c r="AM78" s="23">
        <f t="shared" si="59"/>
        <v>97.966787946428568</v>
      </c>
      <c r="AN78" s="37">
        <f t="shared" si="59"/>
        <v>80.366787946428587</v>
      </c>
      <c r="AO78" s="37">
        <f t="shared" si="59"/>
        <v>88.766787946428579</v>
      </c>
      <c r="AP78" s="37">
        <f t="shared" si="59"/>
        <v>85.866787946428587</v>
      </c>
      <c r="AQ78" s="37">
        <f t="shared" si="59"/>
        <v>90.266787946428579</v>
      </c>
      <c r="AR78" s="37">
        <f t="shared" si="59"/>
        <v>85.866787946428587</v>
      </c>
      <c r="AS78" s="37">
        <f t="shared" si="59"/>
        <v>57.552502232142857</v>
      </c>
      <c r="AT78" s="37">
        <f t="shared" si="59"/>
        <v>57.552502232142857</v>
      </c>
      <c r="AU78" s="37">
        <f t="shared" si="59"/>
        <v>57.552502232142857</v>
      </c>
      <c r="AV78" s="37">
        <f t="shared" si="59"/>
        <v>87.952502232142862</v>
      </c>
      <c r="AW78" s="37">
        <f t="shared" si="59"/>
        <v>57.895359374999998</v>
      </c>
      <c r="AX78" s="37">
        <f t="shared" si="59"/>
        <v>80.209645089285715</v>
      </c>
      <c r="AY78" s="37">
        <f t="shared" si="15"/>
        <v>96.466787946428568</v>
      </c>
      <c r="AZ78" s="37">
        <f t="shared" si="15"/>
        <v>57.466787946428568</v>
      </c>
      <c r="BA78" s="37"/>
      <c r="BB78" s="37"/>
      <c r="BC78" s="37"/>
      <c r="BE78" s="37">
        <f t="shared" si="16"/>
        <v>-0.29535937500000387</v>
      </c>
      <c r="BF78" s="37">
        <f t="shared" si="17"/>
        <v>0</v>
      </c>
      <c r="BG78" s="37">
        <f t="shared" si="18"/>
        <v>0</v>
      </c>
      <c r="BH78" s="37">
        <f t="shared" si="19"/>
        <v>0</v>
      </c>
      <c r="BI78" s="37">
        <f t="shared" si="20"/>
        <v>0</v>
      </c>
      <c r="BJ78" s="37">
        <f t="shared" si="21"/>
        <v>0</v>
      </c>
      <c r="BK78" s="37">
        <f t="shared" si="22"/>
        <v>0</v>
      </c>
      <c r="BL78" s="37">
        <f t="shared" si="23"/>
        <v>-0.23038031250000301</v>
      </c>
      <c r="BM78" s="37">
        <f t="shared" si="24"/>
        <v>-0.29535937500000387</v>
      </c>
      <c r="BN78" s="37">
        <f t="shared" si="25"/>
        <v>-0.29535937500000387</v>
      </c>
      <c r="BO78" s="37">
        <f t="shared" si="26"/>
        <v>-0.29535937500000387</v>
      </c>
      <c r="BP78" s="37">
        <f t="shared" si="27"/>
        <v>-0.29535937500000387</v>
      </c>
      <c r="BQ78" s="37">
        <f t="shared" si="28"/>
        <v>-0.29535937500000387</v>
      </c>
      <c r="BR78" s="37">
        <f t="shared" si="29"/>
        <v>-0.29535937500000387</v>
      </c>
      <c r="BS78" s="37">
        <f t="shared" si="30"/>
        <v>-0.29535937500000387</v>
      </c>
      <c r="BT78" s="37">
        <f t="shared" si="31"/>
        <v>-0.29535937499999676</v>
      </c>
      <c r="BU78" s="37">
        <f t="shared" si="32"/>
        <v>-0.29535937499999676</v>
      </c>
      <c r="BV78" s="37">
        <f t="shared" si="33"/>
        <v>-0.29535937499999676</v>
      </c>
      <c r="BW78" s="37">
        <f t="shared" si="34"/>
        <v>-0.29535937500000387</v>
      </c>
      <c r="BX78" s="37">
        <f t="shared" si="35"/>
        <v>-0.29535937499999676</v>
      </c>
      <c r="BY78" s="37">
        <f t="shared" si="36"/>
        <v>-0.29535937500000387</v>
      </c>
      <c r="BZ78" s="37">
        <f t="shared" si="37"/>
        <v>-0.29535937500000387</v>
      </c>
      <c r="CA78" s="37">
        <f t="shared" si="38"/>
        <v>57.466787946428575</v>
      </c>
      <c r="CB78" s="37">
        <f t="shared" si="39"/>
        <v>0</v>
      </c>
      <c r="CC78" s="37">
        <f t="shared" si="40"/>
        <v>0</v>
      </c>
      <c r="CD78" s="37">
        <f t="shared" si="41"/>
        <v>0</v>
      </c>
    </row>
    <row r="79" spans="1:82" x14ac:dyDescent="0.3">
      <c r="A79" s="1">
        <v>630</v>
      </c>
      <c r="B79" s="23">
        <f t="shared" si="60"/>
        <v>89.571428571428569</v>
      </c>
      <c r="C79" s="23">
        <f t="shared" si="42"/>
        <v>83.357142857142847</v>
      </c>
      <c r="D79" s="23">
        <f t="shared" si="43"/>
        <v>79.957142857142856</v>
      </c>
      <c r="E79" s="23">
        <f t="shared" si="44"/>
        <v>81.214285714285708</v>
      </c>
      <c r="F79" s="23">
        <f t="shared" si="45"/>
        <v>80.642857142857139</v>
      </c>
      <c r="G79" s="23">
        <f t="shared" si="46"/>
        <v>89.142857142857139</v>
      </c>
      <c r="H79" s="23">
        <f t="shared" si="47"/>
        <v>89.142857142857139</v>
      </c>
      <c r="I79" s="23">
        <f t="shared" si="48"/>
        <v>95.185714285714297</v>
      </c>
      <c r="J79" s="23">
        <f t="shared" si="49"/>
        <v>95.971428571428575</v>
      </c>
      <c r="K79" s="23">
        <f t="shared" si="50"/>
        <v>94.771428571428572</v>
      </c>
      <c r="L79" s="37">
        <f t="shared" si="50"/>
        <v>87.771428571428572</v>
      </c>
      <c r="M79" s="37">
        <f t="shared" si="50"/>
        <v>87.771428571428572</v>
      </c>
      <c r="N79" s="37">
        <f t="shared" si="50"/>
        <v>88.471428571428575</v>
      </c>
      <c r="O79" s="37">
        <f t="shared" si="13"/>
        <v>84.071428571428584</v>
      </c>
      <c r="P79" s="37">
        <f t="shared" si="13"/>
        <v>86.271428571428572</v>
      </c>
      <c r="Q79" s="37">
        <f t="shared" si="13"/>
        <v>57.25714285714286</v>
      </c>
      <c r="R79" s="37">
        <f t="shared" si="13"/>
        <v>57.25714285714286</v>
      </c>
      <c r="S79" s="37">
        <f t="shared" si="13"/>
        <v>77.114285714285714</v>
      </c>
      <c r="T79" s="37">
        <f t="shared" si="13"/>
        <v>72.457142857142856</v>
      </c>
      <c r="U79" s="37">
        <f t="shared" si="13"/>
        <v>78.414285714285711</v>
      </c>
      <c r="V79" s="37">
        <f t="shared" si="13"/>
        <v>74.142857142857139</v>
      </c>
      <c r="W79" s="37">
        <f t="shared" si="13"/>
        <v>96.971428571428561</v>
      </c>
      <c r="X79" s="37">
        <f t="shared" si="13"/>
        <v>57.171428571428571</v>
      </c>
      <c r="Y79" s="37">
        <f t="shared" si="13"/>
        <v>0</v>
      </c>
      <c r="Z79" s="37">
        <f t="shared" si="13"/>
        <v>0</v>
      </c>
      <c r="AA79" s="37">
        <f t="shared" si="13"/>
        <v>0</v>
      </c>
      <c r="AC79" s="1">
        <v>630</v>
      </c>
      <c r="AD79" s="23">
        <f t="shared" si="14"/>
        <v>89.866787946428573</v>
      </c>
      <c r="AE79" s="23">
        <f t="shared" si="51"/>
        <v>83.357142857142847</v>
      </c>
      <c r="AF79" s="23">
        <f t="shared" si="52"/>
        <v>79.957142857142856</v>
      </c>
      <c r="AG79" s="23">
        <f t="shared" si="53"/>
        <v>81.214285714285708</v>
      </c>
      <c r="AH79" s="23">
        <f t="shared" si="54"/>
        <v>80.642857142857139</v>
      </c>
      <c r="AI79" s="23">
        <f t="shared" si="55"/>
        <v>89.142857142857139</v>
      </c>
      <c r="AJ79" s="23">
        <f t="shared" si="56"/>
        <v>89.142857142857139</v>
      </c>
      <c r="AK79" s="23">
        <f t="shared" si="57"/>
        <v>95.416094598214301</v>
      </c>
      <c r="AL79" s="23">
        <f t="shared" si="58"/>
        <v>96.266787946428579</v>
      </c>
      <c r="AM79" s="23">
        <f t="shared" si="59"/>
        <v>95.066787946428576</v>
      </c>
      <c r="AN79" s="37">
        <f t="shared" si="59"/>
        <v>88.066787946428576</v>
      </c>
      <c r="AO79" s="37">
        <f t="shared" si="59"/>
        <v>88.066787946428576</v>
      </c>
      <c r="AP79" s="37">
        <f t="shared" si="59"/>
        <v>88.766787946428579</v>
      </c>
      <c r="AQ79" s="37">
        <f t="shared" si="59"/>
        <v>84.366787946428587</v>
      </c>
      <c r="AR79" s="37">
        <f t="shared" si="59"/>
        <v>86.566787946428576</v>
      </c>
      <c r="AS79" s="37">
        <f t="shared" si="59"/>
        <v>57.552502232142857</v>
      </c>
      <c r="AT79" s="37">
        <f t="shared" si="59"/>
        <v>57.552502232142857</v>
      </c>
      <c r="AU79" s="37">
        <f t="shared" si="59"/>
        <v>77.409645089285718</v>
      </c>
      <c r="AV79" s="37">
        <f t="shared" si="59"/>
        <v>72.752502232142859</v>
      </c>
      <c r="AW79" s="37">
        <f t="shared" si="59"/>
        <v>78.709645089285715</v>
      </c>
      <c r="AX79" s="37">
        <f t="shared" si="59"/>
        <v>74.438216517857143</v>
      </c>
      <c r="AY79" s="37">
        <f t="shared" si="15"/>
        <v>97.266787946428565</v>
      </c>
      <c r="AZ79" s="37">
        <f t="shared" si="15"/>
        <v>57.466787946428568</v>
      </c>
      <c r="BA79" s="37"/>
      <c r="BB79" s="37"/>
      <c r="BC79" s="37"/>
      <c r="BE79" s="37">
        <f t="shared" si="16"/>
        <v>-0.29535937500000387</v>
      </c>
      <c r="BF79" s="37">
        <f t="shared" si="17"/>
        <v>0</v>
      </c>
      <c r="BG79" s="37">
        <f t="shared" si="18"/>
        <v>0</v>
      </c>
      <c r="BH79" s="37">
        <f t="shared" si="19"/>
        <v>0</v>
      </c>
      <c r="BI79" s="37">
        <f t="shared" si="20"/>
        <v>0</v>
      </c>
      <c r="BJ79" s="37">
        <f t="shared" si="21"/>
        <v>0</v>
      </c>
      <c r="BK79" s="37">
        <f t="shared" si="22"/>
        <v>0</v>
      </c>
      <c r="BL79" s="37">
        <f t="shared" si="23"/>
        <v>-0.23038031250000301</v>
      </c>
      <c r="BM79" s="37">
        <f t="shared" si="24"/>
        <v>-0.29535937500000387</v>
      </c>
      <c r="BN79" s="37">
        <f t="shared" si="25"/>
        <v>-0.29535937500000387</v>
      </c>
      <c r="BO79" s="37">
        <f t="shared" si="26"/>
        <v>-0.29535937500000387</v>
      </c>
      <c r="BP79" s="37">
        <f t="shared" si="27"/>
        <v>-0.29535937500000387</v>
      </c>
      <c r="BQ79" s="37">
        <f t="shared" si="28"/>
        <v>-0.29535937500000387</v>
      </c>
      <c r="BR79" s="37">
        <f t="shared" si="29"/>
        <v>-0.29535937500000387</v>
      </c>
      <c r="BS79" s="37">
        <f t="shared" si="30"/>
        <v>-0.29535937500000387</v>
      </c>
      <c r="BT79" s="37">
        <f t="shared" si="31"/>
        <v>-0.29535937499999676</v>
      </c>
      <c r="BU79" s="37">
        <f t="shared" si="32"/>
        <v>-0.29535937499999676</v>
      </c>
      <c r="BV79" s="37">
        <f t="shared" si="33"/>
        <v>-0.29535937500000387</v>
      </c>
      <c r="BW79" s="37">
        <f t="shared" si="34"/>
        <v>-0.29535937500000387</v>
      </c>
      <c r="BX79" s="37">
        <f t="shared" si="35"/>
        <v>-0.29535937500000387</v>
      </c>
      <c r="BY79" s="37">
        <f t="shared" si="36"/>
        <v>-0.29535937500000387</v>
      </c>
      <c r="BZ79" s="37">
        <f t="shared" si="37"/>
        <v>-0.29535937500000387</v>
      </c>
      <c r="CA79" s="37">
        <f t="shared" si="38"/>
        <v>57.466787946428575</v>
      </c>
      <c r="CB79" s="37">
        <f t="shared" si="39"/>
        <v>0</v>
      </c>
      <c r="CC79" s="37">
        <f t="shared" si="40"/>
        <v>0</v>
      </c>
      <c r="CD79" s="37">
        <f t="shared" si="41"/>
        <v>0</v>
      </c>
    </row>
    <row r="80" spans="1:82" x14ac:dyDescent="0.3">
      <c r="A80" s="1">
        <v>800</v>
      </c>
      <c r="B80" s="23">
        <f t="shared" si="60"/>
        <v>90.571428571428569</v>
      </c>
      <c r="C80" s="23">
        <f t="shared" si="42"/>
        <v>82.55714285714285</v>
      </c>
      <c r="D80" s="23">
        <f t="shared" si="43"/>
        <v>78.957142857142856</v>
      </c>
      <c r="E80" s="23">
        <f t="shared" si="44"/>
        <v>80.214285714285708</v>
      </c>
      <c r="F80" s="23">
        <f t="shared" si="45"/>
        <v>87.142857142857139</v>
      </c>
      <c r="G80" s="23">
        <f t="shared" si="46"/>
        <v>91.942857142857136</v>
      </c>
      <c r="H80" s="23">
        <f t="shared" si="47"/>
        <v>91.942857142857136</v>
      </c>
      <c r="I80" s="23">
        <f t="shared" si="48"/>
        <v>93.385714285714286</v>
      </c>
      <c r="J80" s="23">
        <f t="shared" si="49"/>
        <v>94.171428571428564</v>
      </c>
      <c r="K80" s="23">
        <f t="shared" si="50"/>
        <v>94.471428571428575</v>
      </c>
      <c r="L80" s="37">
        <f t="shared" si="50"/>
        <v>82.114285714285714</v>
      </c>
      <c r="M80" s="37">
        <f t="shared" si="50"/>
        <v>82.114285714285714</v>
      </c>
      <c r="N80" s="37">
        <f t="shared" si="50"/>
        <v>86.885714285714286</v>
      </c>
      <c r="O80" s="37">
        <f t="shared" si="13"/>
        <v>85.814285714285703</v>
      </c>
      <c r="P80" s="37">
        <f t="shared" si="13"/>
        <v>84.314285714285703</v>
      </c>
      <c r="Q80" s="37">
        <f t="shared" si="13"/>
        <v>79.314285714285703</v>
      </c>
      <c r="R80" s="37">
        <f t="shared" si="13"/>
        <v>57.25714285714286</v>
      </c>
      <c r="S80" s="37">
        <f t="shared" si="13"/>
        <v>82.95714285714287</v>
      </c>
      <c r="T80" s="37">
        <f t="shared" si="13"/>
        <v>87.657142857142858</v>
      </c>
      <c r="U80" s="37">
        <f t="shared" si="13"/>
        <v>57.171428571428571</v>
      </c>
      <c r="V80" s="37">
        <f t="shared" si="13"/>
        <v>74.614285714285714</v>
      </c>
      <c r="W80" s="37">
        <f t="shared" si="13"/>
        <v>98.242857142857147</v>
      </c>
      <c r="X80" s="37">
        <f t="shared" si="13"/>
        <v>57.171428571428571</v>
      </c>
      <c r="Y80" s="37">
        <f t="shared" si="13"/>
        <v>0</v>
      </c>
      <c r="Z80" s="37">
        <f t="shared" si="13"/>
        <v>0</v>
      </c>
      <c r="AA80" s="37">
        <f t="shared" si="13"/>
        <v>0</v>
      </c>
      <c r="AC80" s="1">
        <v>800</v>
      </c>
      <c r="AD80" s="23">
        <f t="shared" si="14"/>
        <v>90.866787946428573</v>
      </c>
      <c r="AE80" s="23">
        <f t="shared" si="51"/>
        <v>82.55714285714285</v>
      </c>
      <c r="AF80" s="23">
        <f t="shared" si="52"/>
        <v>78.957142857142856</v>
      </c>
      <c r="AG80" s="23">
        <f t="shared" si="53"/>
        <v>80.214285714285708</v>
      </c>
      <c r="AH80" s="23">
        <f t="shared" si="54"/>
        <v>87.142857142857139</v>
      </c>
      <c r="AI80" s="23">
        <f t="shared" si="55"/>
        <v>91.942857142857136</v>
      </c>
      <c r="AJ80" s="23">
        <f t="shared" si="56"/>
        <v>91.942857142857136</v>
      </c>
      <c r="AK80" s="23">
        <f t="shared" si="57"/>
        <v>93.616094598214289</v>
      </c>
      <c r="AL80" s="23">
        <f t="shared" si="58"/>
        <v>94.466787946428568</v>
      </c>
      <c r="AM80" s="23">
        <f t="shared" si="59"/>
        <v>94.766787946428579</v>
      </c>
      <c r="AN80" s="37">
        <f t="shared" si="59"/>
        <v>82.409645089285718</v>
      </c>
      <c r="AO80" s="37">
        <f t="shared" si="59"/>
        <v>82.409645089285718</v>
      </c>
      <c r="AP80" s="37">
        <f t="shared" si="59"/>
        <v>87.18107366071429</v>
      </c>
      <c r="AQ80" s="37">
        <f t="shared" si="59"/>
        <v>86.109645089285706</v>
      </c>
      <c r="AR80" s="37">
        <f t="shared" si="59"/>
        <v>84.609645089285706</v>
      </c>
      <c r="AS80" s="37">
        <f t="shared" si="59"/>
        <v>79.609645089285706</v>
      </c>
      <c r="AT80" s="37">
        <f t="shared" si="59"/>
        <v>57.552502232142857</v>
      </c>
      <c r="AU80" s="37">
        <f t="shared" si="59"/>
        <v>83.252502232142874</v>
      </c>
      <c r="AV80" s="37">
        <f t="shared" si="59"/>
        <v>87.952502232142862</v>
      </c>
      <c r="AW80" s="37">
        <f t="shared" si="59"/>
        <v>57.466787946428568</v>
      </c>
      <c r="AX80" s="37">
        <f t="shared" si="59"/>
        <v>74.909645089285718</v>
      </c>
      <c r="AY80" s="37">
        <f t="shared" si="15"/>
        <v>98.538216517857151</v>
      </c>
      <c r="AZ80" s="37">
        <f t="shared" si="15"/>
        <v>57.466787946428568</v>
      </c>
      <c r="BA80" s="37"/>
      <c r="BB80" s="37"/>
      <c r="BC80" s="37"/>
      <c r="BE80" s="37">
        <f t="shared" si="16"/>
        <v>-0.29535937500000387</v>
      </c>
      <c r="BF80" s="37">
        <f t="shared" si="17"/>
        <v>0</v>
      </c>
      <c r="BG80" s="37">
        <f t="shared" si="18"/>
        <v>0</v>
      </c>
      <c r="BH80" s="37">
        <f t="shared" si="19"/>
        <v>0</v>
      </c>
      <c r="BI80" s="37">
        <f t="shared" si="20"/>
        <v>0</v>
      </c>
      <c r="BJ80" s="37">
        <f t="shared" si="21"/>
        <v>0</v>
      </c>
      <c r="BK80" s="37">
        <f t="shared" si="22"/>
        <v>0</v>
      </c>
      <c r="BL80" s="37">
        <f t="shared" si="23"/>
        <v>-0.23038031250000301</v>
      </c>
      <c r="BM80" s="37">
        <f t="shared" si="24"/>
        <v>-0.29535937500000387</v>
      </c>
      <c r="BN80" s="37">
        <f t="shared" si="25"/>
        <v>-0.29535937500000387</v>
      </c>
      <c r="BO80" s="37">
        <f t="shared" si="26"/>
        <v>-0.29535937500000387</v>
      </c>
      <c r="BP80" s="37">
        <f t="shared" si="27"/>
        <v>-0.29535937500000387</v>
      </c>
      <c r="BQ80" s="37">
        <f t="shared" si="28"/>
        <v>-0.29535937500000387</v>
      </c>
      <c r="BR80" s="37">
        <f t="shared" si="29"/>
        <v>-0.29535937500000387</v>
      </c>
      <c r="BS80" s="37">
        <f t="shared" si="30"/>
        <v>-0.29535937500000387</v>
      </c>
      <c r="BT80" s="37">
        <f t="shared" si="31"/>
        <v>-0.29535937500000387</v>
      </c>
      <c r="BU80" s="37">
        <f t="shared" si="32"/>
        <v>-0.29535937499999676</v>
      </c>
      <c r="BV80" s="37">
        <f t="shared" si="33"/>
        <v>-0.29535937500000387</v>
      </c>
      <c r="BW80" s="37">
        <f t="shared" si="34"/>
        <v>-0.29535937500000387</v>
      </c>
      <c r="BX80" s="37">
        <f t="shared" si="35"/>
        <v>-0.29535937499999676</v>
      </c>
      <c r="BY80" s="37">
        <f t="shared" si="36"/>
        <v>-0.29535937500000387</v>
      </c>
      <c r="BZ80" s="37">
        <f t="shared" si="37"/>
        <v>-0.29535937500000387</v>
      </c>
      <c r="CA80" s="37">
        <f t="shared" si="38"/>
        <v>57.466787946428575</v>
      </c>
      <c r="CB80" s="37">
        <f t="shared" si="39"/>
        <v>0</v>
      </c>
      <c r="CC80" s="37">
        <f t="shared" si="40"/>
        <v>0</v>
      </c>
      <c r="CD80" s="37">
        <f t="shared" si="41"/>
        <v>0</v>
      </c>
    </row>
    <row r="81" spans="1:82" x14ac:dyDescent="0.3">
      <c r="A81" s="1">
        <v>1000</v>
      </c>
      <c r="B81" s="23">
        <f t="shared" si="60"/>
        <v>92.071428571428569</v>
      </c>
      <c r="C81" s="23">
        <f t="shared" si="42"/>
        <v>79.457142857142856</v>
      </c>
      <c r="D81" s="23">
        <f t="shared" si="43"/>
        <v>75.457142857142856</v>
      </c>
      <c r="E81" s="23">
        <f t="shared" si="44"/>
        <v>76.714285714285708</v>
      </c>
      <c r="F81" s="23">
        <f t="shared" si="45"/>
        <v>83.142857142857139</v>
      </c>
      <c r="G81" s="23">
        <f t="shared" si="46"/>
        <v>91.942857142857136</v>
      </c>
      <c r="H81" s="23">
        <f t="shared" si="47"/>
        <v>91.942857142857136</v>
      </c>
      <c r="I81" s="23">
        <f t="shared" si="48"/>
        <v>86.885714285714286</v>
      </c>
      <c r="J81" s="23">
        <f t="shared" si="49"/>
        <v>87.671428571428564</v>
      </c>
      <c r="K81" s="23">
        <f t="shared" si="50"/>
        <v>90.571428571428569</v>
      </c>
      <c r="L81" s="37">
        <f t="shared" si="50"/>
        <v>87.314285714285703</v>
      </c>
      <c r="M81" s="37">
        <f t="shared" si="50"/>
        <v>87.071428571428584</v>
      </c>
      <c r="N81" s="37">
        <f t="shared" si="50"/>
        <v>87.771428571428572</v>
      </c>
      <c r="O81" s="37">
        <f t="shared" si="13"/>
        <v>91.014285714285705</v>
      </c>
      <c r="P81" s="37">
        <f t="shared" si="13"/>
        <v>84.771428571428572</v>
      </c>
      <c r="Q81" s="37">
        <f t="shared" si="13"/>
        <v>83.614285714285714</v>
      </c>
      <c r="R81" s="37">
        <f t="shared" si="13"/>
        <v>57.25714285714286</v>
      </c>
      <c r="S81" s="37">
        <f t="shared" si="13"/>
        <v>79.314285714285703</v>
      </c>
      <c r="T81" s="37">
        <f t="shared" si="13"/>
        <v>87.657142857142858</v>
      </c>
      <c r="U81" s="37">
        <f t="shared" si="13"/>
        <v>57.171428571428571</v>
      </c>
      <c r="V81" s="37">
        <f t="shared" si="13"/>
        <v>75.414285714285711</v>
      </c>
      <c r="W81" s="37">
        <f t="shared" si="13"/>
        <v>96.185714285714297</v>
      </c>
      <c r="X81" s="37">
        <f t="shared" si="13"/>
        <v>78.385714285714286</v>
      </c>
      <c r="Y81" s="37">
        <f t="shared" si="13"/>
        <v>0</v>
      </c>
      <c r="Z81" s="37">
        <f t="shared" si="13"/>
        <v>0</v>
      </c>
      <c r="AA81" s="37">
        <f t="shared" si="13"/>
        <v>0</v>
      </c>
      <c r="AC81" s="1">
        <v>1000</v>
      </c>
      <c r="AD81" s="23">
        <f t="shared" si="14"/>
        <v>92.366787946428573</v>
      </c>
      <c r="AE81" s="23">
        <f t="shared" si="51"/>
        <v>79.457142857142856</v>
      </c>
      <c r="AF81" s="23">
        <f t="shared" si="52"/>
        <v>75.457142857142856</v>
      </c>
      <c r="AG81" s="23">
        <f t="shared" si="53"/>
        <v>76.714285714285708</v>
      </c>
      <c r="AH81" s="23">
        <f t="shared" si="54"/>
        <v>83.142857142857139</v>
      </c>
      <c r="AI81" s="23">
        <f t="shared" si="55"/>
        <v>91.942857142857136</v>
      </c>
      <c r="AJ81" s="23">
        <f t="shared" si="56"/>
        <v>91.942857142857136</v>
      </c>
      <c r="AK81" s="23">
        <f t="shared" si="57"/>
        <v>87.116094598214289</v>
      </c>
      <c r="AL81" s="23">
        <f t="shared" si="58"/>
        <v>87.966787946428568</v>
      </c>
      <c r="AM81" s="23">
        <f t="shared" si="59"/>
        <v>90.866787946428573</v>
      </c>
      <c r="AN81" s="37">
        <f t="shared" si="59"/>
        <v>87.609645089285706</v>
      </c>
      <c r="AO81" s="37">
        <f t="shared" si="59"/>
        <v>87.366787946428587</v>
      </c>
      <c r="AP81" s="37">
        <f t="shared" si="59"/>
        <v>88.066787946428576</v>
      </c>
      <c r="AQ81" s="37">
        <f t="shared" si="59"/>
        <v>91.309645089285709</v>
      </c>
      <c r="AR81" s="37">
        <f t="shared" si="59"/>
        <v>85.066787946428576</v>
      </c>
      <c r="AS81" s="37">
        <f t="shared" si="59"/>
        <v>83.909645089285718</v>
      </c>
      <c r="AT81" s="37">
        <f t="shared" si="59"/>
        <v>57.552502232142857</v>
      </c>
      <c r="AU81" s="37">
        <f t="shared" si="59"/>
        <v>79.609645089285706</v>
      </c>
      <c r="AV81" s="37">
        <f t="shared" si="59"/>
        <v>87.952502232142862</v>
      </c>
      <c r="AW81" s="37">
        <f t="shared" si="59"/>
        <v>57.466787946428568</v>
      </c>
      <c r="AX81" s="37">
        <f t="shared" si="59"/>
        <v>75.709645089285715</v>
      </c>
      <c r="AY81" s="37">
        <f t="shared" si="15"/>
        <v>96.481073660714301</v>
      </c>
      <c r="AZ81" s="37">
        <f t="shared" si="15"/>
        <v>78.68107366071429</v>
      </c>
      <c r="BA81" s="37"/>
      <c r="BB81" s="37"/>
      <c r="BC81" s="37"/>
      <c r="BE81" s="37">
        <f t="shared" si="16"/>
        <v>-0.29535937500000387</v>
      </c>
      <c r="BF81" s="37">
        <f t="shared" si="17"/>
        <v>0</v>
      </c>
      <c r="BG81" s="37">
        <f t="shared" si="18"/>
        <v>0</v>
      </c>
      <c r="BH81" s="37">
        <f t="shared" si="19"/>
        <v>0</v>
      </c>
      <c r="BI81" s="37">
        <f t="shared" si="20"/>
        <v>0</v>
      </c>
      <c r="BJ81" s="37">
        <f t="shared" si="21"/>
        <v>0</v>
      </c>
      <c r="BK81" s="37">
        <f t="shared" si="22"/>
        <v>0</v>
      </c>
      <c r="BL81" s="37">
        <f t="shared" si="23"/>
        <v>-0.23038031250000301</v>
      </c>
      <c r="BM81" s="37">
        <f t="shared" si="24"/>
        <v>-0.29535937500000387</v>
      </c>
      <c r="BN81" s="37">
        <f t="shared" si="25"/>
        <v>-0.29535937500000387</v>
      </c>
      <c r="BO81" s="37">
        <f t="shared" si="26"/>
        <v>-0.29535937500000387</v>
      </c>
      <c r="BP81" s="37">
        <f t="shared" si="27"/>
        <v>-0.29535937500000387</v>
      </c>
      <c r="BQ81" s="37">
        <f t="shared" si="28"/>
        <v>-0.29535937500000387</v>
      </c>
      <c r="BR81" s="37">
        <f t="shared" si="29"/>
        <v>-0.29535937500000387</v>
      </c>
      <c r="BS81" s="37">
        <f t="shared" si="30"/>
        <v>-0.29535937500000387</v>
      </c>
      <c r="BT81" s="37">
        <f t="shared" si="31"/>
        <v>-0.29535937500000387</v>
      </c>
      <c r="BU81" s="37">
        <f t="shared" si="32"/>
        <v>-0.29535937499999676</v>
      </c>
      <c r="BV81" s="37">
        <f t="shared" si="33"/>
        <v>-0.29535937500000387</v>
      </c>
      <c r="BW81" s="37">
        <f t="shared" si="34"/>
        <v>-0.29535937500000387</v>
      </c>
      <c r="BX81" s="37">
        <f t="shared" si="35"/>
        <v>-0.29535937499999676</v>
      </c>
      <c r="BY81" s="37">
        <f t="shared" si="36"/>
        <v>-0.29535937500000387</v>
      </c>
      <c r="BZ81" s="37">
        <f t="shared" si="37"/>
        <v>-0.29535937500000387</v>
      </c>
      <c r="CA81" s="37">
        <f t="shared" si="38"/>
        <v>78.68107366071429</v>
      </c>
      <c r="CB81" s="37">
        <f t="shared" si="39"/>
        <v>0</v>
      </c>
      <c r="CC81" s="37">
        <f t="shared" si="40"/>
        <v>0</v>
      </c>
      <c r="CD81" s="37">
        <f t="shared" si="41"/>
        <v>0</v>
      </c>
    </row>
    <row r="82" spans="1:82" x14ac:dyDescent="0.3">
      <c r="A82" s="1">
        <v>1250</v>
      </c>
      <c r="B82" s="23">
        <f t="shared" si="60"/>
        <v>86.071428571428569</v>
      </c>
      <c r="C82" s="23">
        <f t="shared" si="42"/>
        <v>79.628571428571433</v>
      </c>
      <c r="D82" s="23">
        <f t="shared" si="43"/>
        <v>70.457142857142856</v>
      </c>
      <c r="E82" s="23">
        <f t="shared" si="44"/>
        <v>71.714285714285708</v>
      </c>
      <c r="F82" s="23">
        <f t="shared" si="45"/>
        <v>78.642857142857139</v>
      </c>
      <c r="G82" s="23">
        <f t="shared" si="46"/>
        <v>91.942857142857136</v>
      </c>
      <c r="H82" s="23">
        <f t="shared" si="47"/>
        <v>91.942857142857136</v>
      </c>
      <c r="I82" s="23">
        <f t="shared" si="48"/>
        <v>83.785714285714292</v>
      </c>
      <c r="J82" s="23">
        <f t="shared" si="49"/>
        <v>84.571428571428569</v>
      </c>
      <c r="K82" s="23">
        <f t="shared" si="50"/>
        <v>88.571428571428569</v>
      </c>
      <c r="L82" s="37">
        <f t="shared" si="50"/>
        <v>92.971428571428575</v>
      </c>
      <c r="M82" s="37">
        <f t="shared" si="50"/>
        <v>84.071428571428584</v>
      </c>
      <c r="N82" s="37">
        <f t="shared" si="50"/>
        <v>86.428571428571431</v>
      </c>
      <c r="O82" s="37">
        <f t="shared" si="13"/>
        <v>90.771428571428572</v>
      </c>
      <c r="P82" s="37">
        <f t="shared" si="13"/>
        <v>87.071428571428584</v>
      </c>
      <c r="Q82" s="37">
        <f t="shared" si="13"/>
        <v>78.971428571428561</v>
      </c>
      <c r="R82" s="37">
        <f t="shared" si="13"/>
        <v>90.085714285714275</v>
      </c>
      <c r="S82" s="37">
        <f t="shared" si="13"/>
        <v>70.257142857142853</v>
      </c>
      <c r="T82" s="37">
        <f t="shared" si="13"/>
        <v>90.399999999999991</v>
      </c>
      <c r="U82" s="37">
        <f t="shared" si="13"/>
        <v>57.6</v>
      </c>
      <c r="V82" s="37">
        <f t="shared" si="13"/>
        <v>78.357142857142847</v>
      </c>
      <c r="W82" s="37">
        <f t="shared" si="13"/>
        <v>98.914285714285711</v>
      </c>
      <c r="X82" s="37">
        <f t="shared" si="13"/>
        <v>70.571428571428584</v>
      </c>
      <c r="Y82" s="37">
        <f t="shared" si="13"/>
        <v>0</v>
      </c>
      <c r="Z82" s="37">
        <f t="shared" si="13"/>
        <v>0</v>
      </c>
      <c r="AA82" s="37">
        <f t="shared" si="13"/>
        <v>0</v>
      </c>
      <c r="AC82" s="1">
        <v>1250</v>
      </c>
      <c r="AD82" s="23">
        <f t="shared" si="14"/>
        <v>86.366787946428573</v>
      </c>
      <c r="AE82" s="23">
        <f t="shared" si="51"/>
        <v>79.628571428571433</v>
      </c>
      <c r="AF82" s="23">
        <f t="shared" si="52"/>
        <v>70.457142857142856</v>
      </c>
      <c r="AG82" s="23">
        <f t="shared" si="53"/>
        <v>71.714285714285708</v>
      </c>
      <c r="AH82" s="23">
        <f t="shared" si="54"/>
        <v>78.642857142857139</v>
      </c>
      <c r="AI82" s="23">
        <f t="shared" si="55"/>
        <v>91.942857142857136</v>
      </c>
      <c r="AJ82" s="23">
        <f t="shared" si="56"/>
        <v>91.942857142857136</v>
      </c>
      <c r="AK82" s="23">
        <f t="shared" si="57"/>
        <v>84.016094598214295</v>
      </c>
      <c r="AL82" s="23">
        <f t="shared" si="58"/>
        <v>84.866787946428573</v>
      </c>
      <c r="AM82" s="23">
        <f t="shared" si="59"/>
        <v>88.866787946428573</v>
      </c>
      <c r="AN82" s="37">
        <f t="shared" si="59"/>
        <v>93.266787946428579</v>
      </c>
      <c r="AO82" s="37">
        <f t="shared" si="59"/>
        <v>84.366787946428587</v>
      </c>
      <c r="AP82" s="37">
        <f t="shared" si="59"/>
        <v>86.723930803571434</v>
      </c>
      <c r="AQ82" s="37">
        <f t="shared" si="59"/>
        <v>91.066787946428576</v>
      </c>
      <c r="AR82" s="37">
        <f t="shared" si="59"/>
        <v>87.366787946428587</v>
      </c>
      <c r="AS82" s="37">
        <f t="shared" si="59"/>
        <v>79.266787946428565</v>
      </c>
      <c r="AT82" s="37">
        <f t="shared" si="59"/>
        <v>90.381073660714279</v>
      </c>
      <c r="AU82" s="37">
        <f t="shared" si="59"/>
        <v>70.552502232142857</v>
      </c>
      <c r="AV82" s="37">
        <f t="shared" si="59"/>
        <v>90.695359374999995</v>
      </c>
      <c r="AW82" s="37">
        <f t="shared" si="59"/>
        <v>57.895359374999998</v>
      </c>
      <c r="AX82" s="37">
        <f t="shared" ref="AX82:AZ90" si="61">V54+AX54*((V$20-$B$16)/$B$16)+V$26+V$32</f>
        <v>78.652502232142851</v>
      </c>
      <c r="AY82" s="37">
        <f t="shared" si="61"/>
        <v>99.209645089285715</v>
      </c>
      <c r="AZ82" s="37">
        <f t="shared" si="61"/>
        <v>70.866787946428587</v>
      </c>
      <c r="BA82" s="37"/>
      <c r="BB82" s="37"/>
      <c r="BC82" s="37"/>
      <c r="BE82" s="37">
        <f t="shared" si="16"/>
        <v>-0.29535937500000387</v>
      </c>
      <c r="BF82" s="37">
        <f t="shared" si="17"/>
        <v>0</v>
      </c>
      <c r="BG82" s="37">
        <f t="shared" si="18"/>
        <v>0</v>
      </c>
      <c r="BH82" s="37">
        <f t="shared" si="19"/>
        <v>0</v>
      </c>
      <c r="BI82" s="37">
        <f t="shared" si="20"/>
        <v>0</v>
      </c>
      <c r="BJ82" s="37">
        <f t="shared" si="21"/>
        <v>0</v>
      </c>
      <c r="BK82" s="37">
        <f t="shared" si="22"/>
        <v>0</v>
      </c>
      <c r="BL82" s="37">
        <f t="shared" si="23"/>
        <v>-0.23038031250000301</v>
      </c>
      <c r="BM82" s="37">
        <f t="shared" si="24"/>
        <v>-0.29535937500000387</v>
      </c>
      <c r="BN82" s="37">
        <f t="shared" si="25"/>
        <v>-0.29535937500000387</v>
      </c>
      <c r="BO82" s="37">
        <f t="shared" si="26"/>
        <v>-0.29535937500000387</v>
      </c>
      <c r="BP82" s="37">
        <f t="shared" si="27"/>
        <v>-0.29535937500000387</v>
      </c>
      <c r="BQ82" s="37">
        <f t="shared" si="28"/>
        <v>-0.29535937500000387</v>
      </c>
      <c r="BR82" s="37">
        <f t="shared" si="29"/>
        <v>-0.29535937500000387</v>
      </c>
      <c r="BS82" s="37">
        <f t="shared" si="30"/>
        <v>-0.29535937500000387</v>
      </c>
      <c r="BT82" s="37">
        <f t="shared" si="31"/>
        <v>-0.29535937500000387</v>
      </c>
      <c r="BU82" s="37">
        <f t="shared" si="32"/>
        <v>-0.29535937500000387</v>
      </c>
      <c r="BV82" s="37">
        <f t="shared" si="33"/>
        <v>-0.29535937500000387</v>
      </c>
      <c r="BW82" s="37">
        <f t="shared" si="34"/>
        <v>-0.29535937500000387</v>
      </c>
      <c r="BX82" s="37">
        <f t="shared" si="35"/>
        <v>-0.29535937499999676</v>
      </c>
      <c r="BY82" s="37">
        <f t="shared" si="36"/>
        <v>-0.29535937500000387</v>
      </c>
      <c r="BZ82" s="37">
        <f t="shared" si="37"/>
        <v>-0.29535937500000387</v>
      </c>
      <c r="CA82" s="37">
        <f t="shared" si="38"/>
        <v>70.866787946428587</v>
      </c>
      <c r="CB82" s="37">
        <f t="shared" si="39"/>
        <v>0</v>
      </c>
      <c r="CC82" s="37">
        <f t="shared" si="40"/>
        <v>0</v>
      </c>
      <c r="CD82" s="37">
        <f t="shared" si="41"/>
        <v>0</v>
      </c>
    </row>
    <row r="83" spans="1:82" x14ac:dyDescent="0.3">
      <c r="A83" s="1">
        <v>1600</v>
      </c>
      <c r="B83" s="23">
        <f t="shared" si="60"/>
        <v>83.571428571428569</v>
      </c>
      <c r="C83" s="23">
        <f t="shared" si="42"/>
        <v>80.542857142857144</v>
      </c>
      <c r="D83" s="23">
        <f t="shared" si="43"/>
        <v>68.457142857142856</v>
      </c>
      <c r="E83" s="23">
        <f t="shared" si="44"/>
        <v>69.714285714285708</v>
      </c>
      <c r="F83" s="23">
        <f t="shared" si="45"/>
        <v>74.142857142857139</v>
      </c>
      <c r="G83" s="23">
        <f t="shared" si="46"/>
        <v>88.542857142857144</v>
      </c>
      <c r="H83" s="23">
        <f t="shared" si="47"/>
        <v>88.542857142857144</v>
      </c>
      <c r="I83" s="23">
        <f t="shared" si="48"/>
        <v>87.285714285714292</v>
      </c>
      <c r="J83" s="23">
        <f t="shared" si="49"/>
        <v>88.071428571428569</v>
      </c>
      <c r="K83" s="23">
        <f t="shared" si="50"/>
        <v>86.871428571428567</v>
      </c>
      <c r="L83" s="37">
        <f t="shared" si="50"/>
        <v>86.614285714285714</v>
      </c>
      <c r="M83" s="37">
        <f t="shared" si="50"/>
        <v>81.199999999999989</v>
      </c>
      <c r="N83" s="37">
        <f t="shared" si="50"/>
        <v>83.614285714285714</v>
      </c>
      <c r="O83" s="37">
        <f t="shared" si="13"/>
        <v>89.971428571428575</v>
      </c>
      <c r="P83" s="37">
        <f t="shared" si="13"/>
        <v>84.771428571428572</v>
      </c>
      <c r="Q83" s="37">
        <f t="shared" si="13"/>
        <v>83.357142857142847</v>
      </c>
      <c r="R83" s="37">
        <f t="shared" si="13"/>
        <v>85.55714285714285</v>
      </c>
      <c r="S83" s="37">
        <f t="shared" si="13"/>
        <v>81.271428571428572</v>
      </c>
      <c r="T83" s="37">
        <f t="shared" si="13"/>
        <v>87.771428571428572</v>
      </c>
      <c r="U83" s="37">
        <f t="shared" si="13"/>
        <v>57.171428571428571</v>
      </c>
      <c r="V83" s="37">
        <f t="shared" si="13"/>
        <v>78.628571428571433</v>
      </c>
      <c r="W83" s="37">
        <f t="shared" si="13"/>
        <v>99.871428571428581</v>
      </c>
      <c r="X83" s="37">
        <f t="shared" si="13"/>
        <v>57.171428571428571</v>
      </c>
      <c r="Y83" s="37">
        <f t="shared" si="13"/>
        <v>0</v>
      </c>
      <c r="Z83" s="37">
        <f t="shared" si="13"/>
        <v>0</v>
      </c>
      <c r="AA83" s="37">
        <f t="shared" si="13"/>
        <v>0</v>
      </c>
      <c r="AC83" s="1">
        <v>1600</v>
      </c>
      <c r="AD83" s="23">
        <f t="shared" si="14"/>
        <v>83.866787946428573</v>
      </c>
      <c r="AE83" s="23">
        <f t="shared" si="51"/>
        <v>80.542857142857144</v>
      </c>
      <c r="AF83" s="23">
        <f t="shared" si="52"/>
        <v>68.457142857142856</v>
      </c>
      <c r="AG83" s="23">
        <f t="shared" si="53"/>
        <v>69.714285714285708</v>
      </c>
      <c r="AH83" s="23">
        <f t="shared" si="54"/>
        <v>74.142857142857139</v>
      </c>
      <c r="AI83" s="23">
        <f t="shared" si="55"/>
        <v>88.542857142857144</v>
      </c>
      <c r="AJ83" s="23">
        <f t="shared" si="56"/>
        <v>88.542857142857144</v>
      </c>
      <c r="AK83" s="23">
        <f t="shared" si="57"/>
        <v>87.516094598214295</v>
      </c>
      <c r="AL83" s="23">
        <f t="shared" si="58"/>
        <v>88.366787946428573</v>
      </c>
      <c r="AM83" s="23">
        <f t="shared" si="59"/>
        <v>87.16678794642857</v>
      </c>
      <c r="AN83" s="37">
        <f t="shared" si="59"/>
        <v>86.909645089285718</v>
      </c>
      <c r="AO83" s="37">
        <f t="shared" si="59"/>
        <v>81.495359374999992</v>
      </c>
      <c r="AP83" s="37">
        <f t="shared" si="59"/>
        <v>83.909645089285718</v>
      </c>
      <c r="AQ83" s="37">
        <f t="shared" si="59"/>
        <v>90.266787946428579</v>
      </c>
      <c r="AR83" s="37">
        <f t="shared" si="59"/>
        <v>85.066787946428576</v>
      </c>
      <c r="AS83" s="37">
        <f t="shared" si="59"/>
        <v>83.652502232142851</v>
      </c>
      <c r="AT83" s="37">
        <f t="shared" si="59"/>
        <v>85.852502232142854</v>
      </c>
      <c r="AU83" s="37">
        <f t="shared" si="59"/>
        <v>81.566787946428576</v>
      </c>
      <c r="AV83" s="37">
        <f t="shared" si="59"/>
        <v>88.066787946428576</v>
      </c>
      <c r="AW83" s="37">
        <f t="shared" si="59"/>
        <v>57.466787946428568</v>
      </c>
      <c r="AX83" s="37">
        <f t="shared" si="61"/>
        <v>78.923930803571437</v>
      </c>
      <c r="AY83" s="37">
        <f t="shared" si="61"/>
        <v>100.16678794642858</v>
      </c>
      <c r="AZ83" s="37">
        <f t="shared" si="61"/>
        <v>57.466787946428568</v>
      </c>
      <c r="BA83" s="37"/>
      <c r="BB83" s="37"/>
      <c r="BC83" s="37"/>
      <c r="BE83" s="37">
        <f t="shared" si="16"/>
        <v>-0.29535937500000387</v>
      </c>
      <c r="BF83" s="37">
        <f t="shared" si="17"/>
        <v>0</v>
      </c>
      <c r="BG83" s="37">
        <f t="shared" si="18"/>
        <v>0</v>
      </c>
      <c r="BH83" s="37">
        <f t="shared" si="19"/>
        <v>0</v>
      </c>
      <c r="BI83" s="37">
        <f t="shared" si="20"/>
        <v>0</v>
      </c>
      <c r="BJ83" s="37">
        <f t="shared" si="21"/>
        <v>0</v>
      </c>
      <c r="BK83" s="37">
        <f t="shared" si="22"/>
        <v>0</v>
      </c>
      <c r="BL83" s="37">
        <f t="shared" si="23"/>
        <v>-0.23038031250000301</v>
      </c>
      <c r="BM83" s="37">
        <f t="shared" si="24"/>
        <v>-0.29535937500000387</v>
      </c>
      <c r="BN83" s="37">
        <f t="shared" si="25"/>
        <v>-0.29535937500000387</v>
      </c>
      <c r="BO83" s="37">
        <f t="shared" si="26"/>
        <v>-0.29535937500000387</v>
      </c>
      <c r="BP83" s="37">
        <f t="shared" si="27"/>
        <v>-0.29535937500000387</v>
      </c>
      <c r="BQ83" s="37">
        <f t="shared" si="28"/>
        <v>-0.29535937500000387</v>
      </c>
      <c r="BR83" s="37">
        <f t="shared" si="29"/>
        <v>-0.29535937500000387</v>
      </c>
      <c r="BS83" s="37">
        <f t="shared" si="30"/>
        <v>-0.29535937500000387</v>
      </c>
      <c r="BT83" s="37">
        <f t="shared" si="31"/>
        <v>-0.29535937500000387</v>
      </c>
      <c r="BU83" s="37">
        <f t="shared" si="32"/>
        <v>-0.29535937500000387</v>
      </c>
      <c r="BV83" s="37">
        <f t="shared" si="33"/>
        <v>-0.29535937500000387</v>
      </c>
      <c r="BW83" s="37">
        <f t="shared" si="34"/>
        <v>-0.29535937500000387</v>
      </c>
      <c r="BX83" s="37">
        <f t="shared" si="35"/>
        <v>-0.29535937499999676</v>
      </c>
      <c r="BY83" s="37">
        <f t="shared" si="36"/>
        <v>-0.29535937500000387</v>
      </c>
      <c r="BZ83" s="37">
        <f t="shared" si="37"/>
        <v>-0.29535937500000387</v>
      </c>
      <c r="CA83" s="37">
        <f t="shared" si="38"/>
        <v>57.466787946428575</v>
      </c>
      <c r="CB83" s="37">
        <f t="shared" si="39"/>
        <v>0</v>
      </c>
      <c r="CC83" s="37">
        <f t="shared" si="40"/>
        <v>0</v>
      </c>
      <c r="CD83" s="37">
        <f t="shared" si="41"/>
        <v>0</v>
      </c>
    </row>
    <row r="84" spans="1:82" x14ac:dyDescent="0.3">
      <c r="A84" s="1">
        <v>2000</v>
      </c>
      <c r="B84" s="23">
        <f t="shared" si="60"/>
        <v>80.571428571428569</v>
      </c>
      <c r="C84" s="23">
        <f t="shared" si="42"/>
        <v>78.314285714285717</v>
      </c>
      <c r="D84" s="23">
        <f t="shared" si="43"/>
        <v>69.957142857142856</v>
      </c>
      <c r="E84" s="23">
        <f t="shared" si="44"/>
        <v>71.214285714285708</v>
      </c>
      <c r="F84" s="23">
        <f t="shared" si="45"/>
        <v>77.642857142857139</v>
      </c>
      <c r="G84" s="23">
        <f t="shared" si="46"/>
        <v>88.542857142857144</v>
      </c>
      <c r="H84" s="23">
        <f t="shared" si="47"/>
        <v>88.542857142857144</v>
      </c>
      <c r="I84" s="23">
        <f t="shared" si="48"/>
        <v>87.885714285714286</v>
      </c>
      <c r="J84" s="23">
        <f t="shared" si="49"/>
        <v>88.671428571428564</v>
      </c>
      <c r="K84" s="23">
        <f t="shared" si="50"/>
        <v>84.871428571428567</v>
      </c>
      <c r="L84" s="37">
        <f t="shared" si="50"/>
        <v>86.5</v>
      </c>
      <c r="M84" s="37">
        <f t="shared" si="50"/>
        <v>79.571428571428584</v>
      </c>
      <c r="N84" s="37">
        <f t="shared" si="50"/>
        <v>83.585714285714289</v>
      </c>
      <c r="O84" s="37">
        <f t="shared" ref="O84:O91" si="62">O56+AQ56*((O$19-$B$16)/$B$16)+O$31+O$25</f>
        <v>89.899999999999991</v>
      </c>
      <c r="P84" s="37">
        <f t="shared" ref="P84:P91" si="63">P56+AR56*((P$19-$B$16)/$B$16)+P$31+P$25</f>
        <v>83.657142857142858</v>
      </c>
      <c r="Q84" s="37">
        <f t="shared" ref="Q84:Q91" si="64">Q56+AS56*((Q$19-$B$16)/$B$16)+Q$31+Q$25</f>
        <v>83.357142857142847</v>
      </c>
      <c r="R84" s="37">
        <f t="shared" ref="R84:R91" si="65">R56+AT56*((R$19-$B$16)/$B$16)+R$31+R$25</f>
        <v>77.199999999999989</v>
      </c>
      <c r="S84" s="37">
        <f t="shared" ref="S84:S91" si="66">S56+AU56*((S$19-$B$16)/$B$16)+S$31+S$25</f>
        <v>57.25714285714286</v>
      </c>
      <c r="T84" s="37">
        <f t="shared" ref="T84:T91" si="67">T56+AV56*((T$19-$B$16)/$B$16)+T$31+T$25</f>
        <v>83.357142857142847</v>
      </c>
      <c r="U84" s="37">
        <f t="shared" ref="U84:U91" si="68">U56+AW56*((U$19-$B$16)/$B$16)+U$31+U$25</f>
        <v>57.171428571428571</v>
      </c>
      <c r="V84" s="37">
        <f t="shared" ref="V84:W91" si="69">V56+AX56*((V$19-$B$16)/$B$16)+V$31+V$25</f>
        <v>76.914285714285711</v>
      </c>
      <c r="W84" s="37">
        <f t="shared" si="69"/>
        <v>98.928571428571431</v>
      </c>
      <c r="X84" s="37">
        <f t="shared" ref="X84:X91" si="70">X56+AZ56*((X$19-$B$16)/$B$16)+X$31+X$25</f>
        <v>57.6</v>
      </c>
      <c r="Y84" s="37">
        <f t="shared" ref="Y84:Y91" si="71">Y56+BA56*((Y$19-$B$16)/$B$16)+Y$31+Y$25</f>
        <v>0</v>
      </c>
      <c r="Z84" s="37">
        <f t="shared" ref="Z84:Z91" si="72">Z56+BB56*((Z$19-$B$16)/$B$16)+Z$31+Z$25</f>
        <v>0</v>
      </c>
      <c r="AA84" s="37">
        <f t="shared" ref="AA84:AA91" si="73">AA56+BC56*((AA$19-$B$16)/$B$16)+AA$31+AA$25</f>
        <v>0</v>
      </c>
      <c r="AC84" s="1">
        <v>2000</v>
      </c>
      <c r="AD84" s="23">
        <f t="shared" si="14"/>
        <v>80.866787946428573</v>
      </c>
      <c r="AE84" s="23">
        <f t="shared" si="51"/>
        <v>78.314285714285717</v>
      </c>
      <c r="AF84" s="23">
        <f t="shared" si="52"/>
        <v>69.957142857142856</v>
      </c>
      <c r="AG84" s="23">
        <f t="shared" si="53"/>
        <v>71.214285714285708</v>
      </c>
      <c r="AH84" s="23">
        <f t="shared" si="54"/>
        <v>77.642857142857139</v>
      </c>
      <c r="AI84" s="23">
        <f t="shared" si="55"/>
        <v>88.542857142857144</v>
      </c>
      <c r="AJ84" s="23">
        <f t="shared" si="56"/>
        <v>88.542857142857144</v>
      </c>
      <c r="AK84" s="23">
        <f t="shared" si="57"/>
        <v>88.116094598214289</v>
      </c>
      <c r="AL84" s="23">
        <f t="shared" si="58"/>
        <v>88.966787946428568</v>
      </c>
      <c r="AM84" s="23">
        <f t="shared" si="59"/>
        <v>85.16678794642857</v>
      </c>
      <c r="AN84" s="37">
        <f t="shared" si="59"/>
        <v>86.795359375000004</v>
      </c>
      <c r="AO84" s="37">
        <f t="shared" si="59"/>
        <v>79.866787946428587</v>
      </c>
      <c r="AP84" s="37">
        <f t="shared" si="59"/>
        <v>83.881073660714293</v>
      </c>
      <c r="AQ84" s="37">
        <f t="shared" si="59"/>
        <v>90.195359374999995</v>
      </c>
      <c r="AR84" s="37">
        <f t="shared" si="59"/>
        <v>83.952502232142862</v>
      </c>
      <c r="AS84" s="37">
        <f t="shared" si="59"/>
        <v>83.652502232142851</v>
      </c>
      <c r="AT84" s="37">
        <f t="shared" si="59"/>
        <v>77.495359374999992</v>
      </c>
      <c r="AU84" s="37">
        <f t="shared" si="59"/>
        <v>57.552502232142857</v>
      </c>
      <c r="AV84" s="37">
        <f t="shared" si="59"/>
        <v>83.652502232142851</v>
      </c>
      <c r="AW84" s="37">
        <f t="shared" si="59"/>
        <v>57.466787946428568</v>
      </c>
      <c r="AX84" s="37">
        <f t="shared" si="61"/>
        <v>77.209645089285715</v>
      </c>
      <c r="AY84" s="37">
        <f t="shared" si="61"/>
        <v>99.223930803571434</v>
      </c>
      <c r="AZ84" s="37">
        <f t="shared" si="61"/>
        <v>57.895359374999998</v>
      </c>
      <c r="BA84" s="37"/>
      <c r="BB84" s="37"/>
      <c r="BC84" s="37"/>
      <c r="BE84" s="37">
        <f t="shared" si="16"/>
        <v>-0.29535937500000387</v>
      </c>
      <c r="BF84" s="37">
        <f t="shared" si="17"/>
        <v>0</v>
      </c>
      <c r="BG84" s="37">
        <f t="shared" si="18"/>
        <v>0</v>
      </c>
      <c r="BH84" s="37">
        <f t="shared" si="19"/>
        <v>0</v>
      </c>
      <c r="BI84" s="37">
        <f t="shared" si="20"/>
        <v>0</v>
      </c>
      <c r="BJ84" s="37">
        <f t="shared" si="21"/>
        <v>0</v>
      </c>
      <c r="BK84" s="37">
        <f t="shared" si="22"/>
        <v>0</v>
      </c>
      <c r="BL84" s="37">
        <f t="shared" si="23"/>
        <v>-0.23038031250000301</v>
      </c>
      <c r="BM84" s="37">
        <f t="shared" si="24"/>
        <v>-0.29535937500000387</v>
      </c>
      <c r="BN84" s="37">
        <f t="shared" si="25"/>
        <v>-0.29535937500000387</v>
      </c>
      <c r="BO84" s="37">
        <f t="shared" si="26"/>
        <v>-0.29535937500000387</v>
      </c>
      <c r="BP84" s="37">
        <f t="shared" si="27"/>
        <v>-0.29535937500000387</v>
      </c>
      <c r="BQ84" s="37">
        <f t="shared" si="28"/>
        <v>-0.29535937500000387</v>
      </c>
      <c r="BR84" s="37">
        <f t="shared" si="29"/>
        <v>-0.29535937500000387</v>
      </c>
      <c r="BS84" s="37">
        <f t="shared" si="30"/>
        <v>-0.29535937500000387</v>
      </c>
      <c r="BT84" s="37">
        <f t="shared" si="31"/>
        <v>-0.29535937500000387</v>
      </c>
      <c r="BU84" s="37">
        <f t="shared" si="32"/>
        <v>-0.29535937500000387</v>
      </c>
      <c r="BV84" s="37">
        <f t="shared" si="33"/>
        <v>-0.29535937499999676</v>
      </c>
      <c r="BW84" s="37">
        <f t="shared" si="34"/>
        <v>-0.29535937500000387</v>
      </c>
      <c r="BX84" s="37">
        <f t="shared" si="35"/>
        <v>-0.29535937499999676</v>
      </c>
      <c r="BY84" s="37">
        <f t="shared" si="36"/>
        <v>-0.29535937500000387</v>
      </c>
      <c r="BZ84" s="37">
        <f t="shared" si="37"/>
        <v>-0.29535937500000387</v>
      </c>
      <c r="CA84" s="37">
        <f t="shared" si="38"/>
        <v>57.895359375000005</v>
      </c>
      <c r="CB84" s="37">
        <f t="shared" si="39"/>
        <v>0</v>
      </c>
      <c r="CC84" s="37">
        <f t="shared" si="40"/>
        <v>0</v>
      </c>
      <c r="CD84" s="37">
        <f t="shared" si="41"/>
        <v>0</v>
      </c>
    </row>
    <row r="85" spans="1:82" x14ac:dyDescent="0.3">
      <c r="A85" s="1">
        <v>2500</v>
      </c>
      <c r="B85" s="23">
        <f t="shared" si="60"/>
        <v>81.571428571428569</v>
      </c>
      <c r="C85" s="23">
        <f t="shared" si="42"/>
        <v>77.857142857142861</v>
      </c>
      <c r="D85" s="23">
        <f t="shared" si="43"/>
        <v>68.957142857142856</v>
      </c>
      <c r="E85" s="23">
        <f t="shared" si="44"/>
        <v>70.214285714285708</v>
      </c>
      <c r="F85" s="23">
        <f t="shared" si="45"/>
        <v>78.642857142857139</v>
      </c>
      <c r="G85" s="23">
        <f t="shared" si="46"/>
        <v>88.542857142857144</v>
      </c>
      <c r="H85" s="23">
        <f t="shared" si="47"/>
        <v>88.542857142857144</v>
      </c>
      <c r="I85" s="23">
        <f t="shared" si="48"/>
        <v>86.085714285714289</v>
      </c>
      <c r="J85" s="23">
        <f t="shared" si="49"/>
        <v>86.871428571428567</v>
      </c>
      <c r="K85" s="23">
        <f t="shared" si="50"/>
        <v>84.271428571428572</v>
      </c>
      <c r="L85" s="37">
        <f t="shared" si="50"/>
        <v>85.642857142857153</v>
      </c>
      <c r="M85" s="37">
        <f t="shared" si="50"/>
        <v>77.414285714285725</v>
      </c>
      <c r="N85" s="37">
        <f t="shared" si="50"/>
        <v>85.628571428571433</v>
      </c>
      <c r="O85" s="37">
        <f t="shared" si="62"/>
        <v>82.014285714285705</v>
      </c>
      <c r="P85" s="37">
        <f t="shared" si="63"/>
        <v>83.928571428571416</v>
      </c>
      <c r="Q85" s="37">
        <f t="shared" si="64"/>
        <v>83.042857142857144</v>
      </c>
      <c r="R85" s="37">
        <f t="shared" si="65"/>
        <v>64.014285714285705</v>
      </c>
      <c r="S85" s="37">
        <f t="shared" si="66"/>
        <v>57.25714285714286</v>
      </c>
      <c r="T85" s="37">
        <f t="shared" si="67"/>
        <v>74.914285714285711</v>
      </c>
      <c r="U85" s="37">
        <f t="shared" si="68"/>
        <v>69.071428571428584</v>
      </c>
      <c r="V85" s="37">
        <f t="shared" si="69"/>
        <v>78.414285714285711</v>
      </c>
      <c r="W85" s="37">
        <f t="shared" si="69"/>
        <v>96.314285714285717</v>
      </c>
      <c r="X85" s="37">
        <f t="shared" si="70"/>
        <v>71.414285714285725</v>
      </c>
      <c r="Y85" s="37">
        <f t="shared" si="71"/>
        <v>0</v>
      </c>
      <c r="Z85" s="37">
        <f t="shared" si="72"/>
        <v>0</v>
      </c>
      <c r="AA85" s="37">
        <f t="shared" si="73"/>
        <v>0</v>
      </c>
      <c r="AC85" s="1">
        <v>2500</v>
      </c>
      <c r="AD85" s="23">
        <f t="shared" si="14"/>
        <v>81.866787946428573</v>
      </c>
      <c r="AE85" s="23">
        <f t="shared" si="51"/>
        <v>77.857142857142861</v>
      </c>
      <c r="AF85" s="23">
        <f t="shared" si="52"/>
        <v>68.957142857142856</v>
      </c>
      <c r="AG85" s="23">
        <f t="shared" si="53"/>
        <v>70.214285714285708</v>
      </c>
      <c r="AH85" s="23">
        <f t="shared" si="54"/>
        <v>78.642857142857139</v>
      </c>
      <c r="AI85" s="23">
        <f t="shared" si="55"/>
        <v>88.542857142857144</v>
      </c>
      <c r="AJ85" s="23">
        <f t="shared" si="56"/>
        <v>88.542857142857144</v>
      </c>
      <c r="AK85" s="23">
        <f t="shared" si="57"/>
        <v>86.316094598214292</v>
      </c>
      <c r="AL85" s="23">
        <f t="shared" si="58"/>
        <v>87.16678794642857</v>
      </c>
      <c r="AM85" s="23">
        <f t="shared" si="59"/>
        <v>84.566787946428576</v>
      </c>
      <c r="AN85" s="37">
        <f t="shared" si="59"/>
        <v>85.938216517857157</v>
      </c>
      <c r="AO85" s="37">
        <f t="shared" si="59"/>
        <v>77.709645089285729</v>
      </c>
      <c r="AP85" s="37">
        <f t="shared" si="59"/>
        <v>85.923930803571437</v>
      </c>
      <c r="AQ85" s="37">
        <f t="shared" si="59"/>
        <v>82.309645089285709</v>
      </c>
      <c r="AR85" s="37">
        <f t="shared" si="59"/>
        <v>84.22393080357142</v>
      </c>
      <c r="AS85" s="37">
        <f t="shared" si="59"/>
        <v>83.338216517857148</v>
      </c>
      <c r="AT85" s="37">
        <f t="shared" si="59"/>
        <v>64.309645089285709</v>
      </c>
      <c r="AU85" s="37">
        <f t="shared" si="59"/>
        <v>57.552502232142857</v>
      </c>
      <c r="AV85" s="37">
        <f t="shared" si="59"/>
        <v>75.209645089285715</v>
      </c>
      <c r="AW85" s="37">
        <f t="shared" si="59"/>
        <v>69.366787946428587</v>
      </c>
      <c r="AX85" s="37">
        <f t="shared" si="61"/>
        <v>78.709645089285715</v>
      </c>
      <c r="AY85" s="37">
        <f t="shared" si="61"/>
        <v>96.609645089285721</v>
      </c>
      <c r="AZ85" s="37">
        <f t="shared" si="61"/>
        <v>71.709645089285729</v>
      </c>
      <c r="BA85" s="37"/>
      <c r="BB85" s="37"/>
      <c r="BC85" s="37"/>
      <c r="BE85" s="37">
        <f t="shared" si="16"/>
        <v>-0.29535937500000387</v>
      </c>
      <c r="BF85" s="37">
        <f t="shared" si="17"/>
        <v>0</v>
      </c>
      <c r="BG85" s="37">
        <f t="shared" si="18"/>
        <v>0</v>
      </c>
      <c r="BH85" s="37">
        <f t="shared" si="19"/>
        <v>0</v>
      </c>
      <c r="BI85" s="37">
        <f t="shared" si="20"/>
        <v>0</v>
      </c>
      <c r="BJ85" s="37">
        <f t="shared" si="21"/>
        <v>0</v>
      </c>
      <c r="BK85" s="37">
        <f t="shared" si="22"/>
        <v>0</v>
      </c>
      <c r="BL85" s="37">
        <f t="shared" si="23"/>
        <v>-0.23038031250000301</v>
      </c>
      <c r="BM85" s="37">
        <f t="shared" si="24"/>
        <v>-0.29535937500000387</v>
      </c>
      <c r="BN85" s="37">
        <f t="shared" si="25"/>
        <v>-0.29535937500000387</v>
      </c>
      <c r="BO85" s="37">
        <f t="shared" si="26"/>
        <v>-0.29535937500000387</v>
      </c>
      <c r="BP85" s="37">
        <f t="shared" si="27"/>
        <v>-0.29535937500000387</v>
      </c>
      <c r="BQ85" s="37">
        <f t="shared" si="28"/>
        <v>-0.29535937500000387</v>
      </c>
      <c r="BR85" s="37">
        <f t="shared" si="29"/>
        <v>-0.29535937500000387</v>
      </c>
      <c r="BS85" s="37">
        <f t="shared" si="30"/>
        <v>-0.29535937500000387</v>
      </c>
      <c r="BT85" s="37">
        <f t="shared" si="31"/>
        <v>-0.29535937500000387</v>
      </c>
      <c r="BU85" s="37">
        <f t="shared" si="32"/>
        <v>-0.29535937500000387</v>
      </c>
      <c r="BV85" s="37">
        <f t="shared" si="33"/>
        <v>-0.29535937499999676</v>
      </c>
      <c r="BW85" s="37">
        <f t="shared" si="34"/>
        <v>-0.29535937500000387</v>
      </c>
      <c r="BX85" s="37">
        <f t="shared" si="35"/>
        <v>-0.29535937500000387</v>
      </c>
      <c r="BY85" s="37">
        <f t="shared" si="36"/>
        <v>-0.29535937500000387</v>
      </c>
      <c r="BZ85" s="37">
        <f t="shared" si="37"/>
        <v>-0.29535937500000387</v>
      </c>
      <c r="CA85" s="37">
        <f t="shared" si="38"/>
        <v>71.709645089285729</v>
      </c>
      <c r="CB85" s="37">
        <f t="shared" si="39"/>
        <v>0</v>
      </c>
      <c r="CC85" s="37">
        <f t="shared" si="40"/>
        <v>0</v>
      </c>
      <c r="CD85" s="37">
        <f t="shared" si="41"/>
        <v>0</v>
      </c>
    </row>
    <row r="86" spans="1:82" x14ac:dyDescent="0.3">
      <c r="A86" s="1">
        <v>3150</v>
      </c>
      <c r="B86" s="23">
        <f t="shared" si="60"/>
        <v>80.071428571428569</v>
      </c>
      <c r="C86" s="23">
        <f t="shared" si="42"/>
        <v>77.857142857142861</v>
      </c>
      <c r="D86" s="23">
        <f t="shared" si="43"/>
        <v>69.457142857142856</v>
      </c>
      <c r="E86" s="23">
        <f t="shared" si="44"/>
        <v>70.714285714285708</v>
      </c>
      <c r="F86" s="23">
        <f t="shared" si="45"/>
        <v>78.142857142857139</v>
      </c>
      <c r="G86" s="23">
        <f t="shared" si="46"/>
        <v>82.142857142857139</v>
      </c>
      <c r="H86" s="23">
        <f t="shared" si="47"/>
        <v>82.142857142857139</v>
      </c>
      <c r="I86" s="23">
        <f t="shared" si="48"/>
        <v>83.785714285714292</v>
      </c>
      <c r="J86" s="23">
        <f t="shared" si="49"/>
        <v>84.571428571428569</v>
      </c>
      <c r="K86" s="23">
        <f t="shared" si="50"/>
        <v>83.771428571428572</v>
      </c>
      <c r="L86" s="37">
        <f t="shared" si="50"/>
        <v>85.6</v>
      </c>
      <c r="M86" s="37">
        <f t="shared" si="50"/>
        <v>77.614285714285714</v>
      </c>
      <c r="N86" s="37">
        <f t="shared" si="50"/>
        <v>83.328571428571422</v>
      </c>
      <c r="O86" s="37">
        <f t="shared" si="62"/>
        <v>82.214285714285708</v>
      </c>
      <c r="P86" s="37">
        <f t="shared" si="63"/>
        <v>78.614285714285714</v>
      </c>
      <c r="Q86" s="37">
        <f t="shared" si="64"/>
        <v>82.157142857142858</v>
      </c>
      <c r="R86" s="37">
        <f t="shared" si="65"/>
        <v>78.857142857142847</v>
      </c>
      <c r="S86" s="37">
        <f t="shared" si="66"/>
        <v>81.157142857142858</v>
      </c>
      <c r="T86" s="37">
        <f t="shared" si="67"/>
        <v>82.842857142857142</v>
      </c>
      <c r="U86" s="37">
        <f t="shared" si="68"/>
        <v>69.328571428571436</v>
      </c>
      <c r="V86" s="37">
        <f t="shared" si="69"/>
        <v>75.385714285714286</v>
      </c>
      <c r="W86" s="37">
        <f t="shared" si="69"/>
        <v>93.300000000000011</v>
      </c>
      <c r="X86" s="37">
        <f t="shared" si="70"/>
        <v>64.914285714285711</v>
      </c>
      <c r="Y86" s="37">
        <f t="shared" si="71"/>
        <v>0</v>
      </c>
      <c r="Z86" s="37">
        <f t="shared" si="72"/>
        <v>0</v>
      </c>
      <c r="AA86" s="37">
        <f t="shared" si="73"/>
        <v>0</v>
      </c>
      <c r="AC86" s="1">
        <v>3150</v>
      </c>
      <c r="AD86" s="23">
        <f t="shared" si="14"/>
        <v>80.366787946428573</v>
      </c>
      <c r="AE86" s="23">
        <f t="shared" si="51"/>
        <v>77.857142857142861</v>
      </c>
      <c r="AF86" s="23">
        <f t="shared" si="52"/>
        <v>69.457142857142856</v>
      </c>
      <c r="AG86" s="23">
        <f t="shared" si="53"/>
        <v>70.714285714285708</v>
      </c>
      <c r="AH86" s="23">
        <f t="shared" si="54"/>
        <v>78.142857142857139</v>
      </c>
      <c r="AI86" s="23">
        <f t="shared" si="55"/>
        <v>82.142857142857139</v>
      </c>
      <c r="AJ86" s="23">
        <f t="shared" si="56"/>
        <v>82.142857142857139</v>
      </c>
      <c r="AK86" s="23">
        <f t="shared" si="57"/>
        <v>84.016094598214295</v>
      </c>
      <c r="AL86" s="23">
        <f t="shared" si="58"/>
        <v>84.866787946428573</v>
      </c>
      <c r="AM86" s="23">
        <f t="shared" si="59"/>
        <v>84.066787946428576</v>
      </c>
      <c r="AN86" s="37">
        <f t="shared" si="59"/>
        <v>85.895359374999998</v>
      </c>
      <c r="AO86" s="37">
        <f t="shared" si="59"/>
        <v>77.909645089285718</v>
      </c>
      <c r="AP86" s="37">
        <f t="shared" si="59"/>
        <v>83.623930803571426</v>
      </c>
      <c r="AQ86" s="37">
        <f t="shared" si="59"/>
        <v>82.509645089285712</v>
      </c>
      <c r="AR86" s="37">
        <f t="shared" si="59"/>
        <v>78.909645089285718</v>
      </c>
      <c r="AS86" s="37">
        <f t="shared" si="59"/>
        <v>82.452502232142862</v>
      </c>
      <c r="AT86" s="37">
        <f t="shared" si="59"/>
        <v>79.152502232142851</v>
      </c>
      <c r="AU86" s="37">
        <f t="shared" si="59"/>
        <v>81.452502232142862</v>
      </c>
      <c r="AV86" s="37">
        <f t="shared" si="59"/>
        <v>83.138216517857146</v>
      </c>
      <c r="AW86" s="37">
        <f t="shared" si="59"/>
        <v>69.62393080357144</v>
      </c>
      <c r="AX86" s="37">
        <f t="shared" si="61"/>
        <v>75.68107366071429</v>
      </c>
      <c r="AY86" s="37">
        <f t="shared" si="61"/>
        <v>93.595359375000015</v>
      </c>
      <c r="AZ86" s="37">
        <f t="shared" si="61"/>
        <v>65.209645089285715</v>
      </c>
      <c r="BA86" s="37"/>
      <c r="BB86" s="37"/>
      <c r="BC86" s="37"/>
      <c r="BE86" s="37">
        <f t="shared" si="16"/>
        <v>-0.29535937500000387</v>
      </c>
      <c r="BF86" s="37">
        <f t="shared" si="17"/>
        <v>0</v>
      </c>
      <c r="BG86" s="37">
        <f t="shared" si="18"/>
        <v>0</v>
      </c>
      <c r="BH86" s="37">
        <f t="shared" si="19"/>
        <v>0</v>
      </c>
      <c r="BI86" s="37">
        <f t="shared" si="20"/>
        <v>0</v>
      </c>
      <c r="BJ86" s="37">
        <f t="shared" si="21"/>
        <v>0</v>
      </c>
      <c r="BK86" s="37">
        <f t="shared" si="22"/>
        <v>0</v>
      </c>
      <c r="BL86" s="37">
        <f t="shared" si="23"/>
        <v>-0.23038031250000301</v>
      </c>
      <c r="BM86" s="37">
        <f t="shared" si="24"/>
        <v>-0.29535937500000387</v>
      </c>
      <c r="BN86" s="37">
        <f t="shared" si="25"/>
        <v>-0.29535937500000387</v>
      </c>
      <c r="BO86" s="37">
        <f t="shared" si="26"/>
        <v>-0.29535937500000387</v>
      </c>
      <c r="BP86" s="37">
        <f t="shared" si="27"/>
        <v>-0.29535937500000387</v>
      </c>
      <c r="BQ86" s="37">
        <f t="shared" si="28"/>
        <v>-0.29535937500000387</v>
      </c>
      <c r="BR86" s="37">
        <f t="shared" si="29"/>
        <v>-0.29535937500000387</v>
      </c>
      <c r="BS86" s="37">
        <f t="shared" si="30"/>
        <v>-0.29535937500000387</v>
      </c>
      <c r="BT86" s="37">
        <f t="shared" si="31"/>
        <v>-0.29535937500000387</v>
      </c>
      <c r="BU86" s="37">
        <f t="shared" si="32"/>
        <v>-0.29535937500000387</v>
      </c>
      <c r="BV86" s="37">
        <f t="shared" si="33"/>
        <v>-0.29535937500000387</v>
      </c>
      <c r="BW86" s="37">
        <f t="shared" si="34"/>
        <v>-0.29535937500000387</v>
      </c>
      <c r="BX86" s="37">
        <f t="shared" si="35"/>
        <v>-0.29535937500000387</v>
      </c>
      <c r="BY86" s="37">
        <f t="shared" si="36"/>
        <v>-0.29535937500000387</v>
      </c>
      <c r="BZ86" s="37">
        <f t="shared" si="37"/>
        <v>-0.29535937500000387</v>
      </c>
      <c r="CA86" s="37">
        <f t="shared" si="38"/>
        <v>65.209645089285715</v>
      </c>
      <c r="CB86" s="37">
        <f t="shared" si="39"/>
        <v>0</v>
      </c>
      <c r="CC86" s="37">
        <f t="shared" si="40"/>
        <v>0</v>
      </c>
      <c r="CD86" s="37">
        <f t="shared" si="41"/>
        <v>0</v>
      </c>
    </row>
    <row r="87" spans="1:82" x14ac:dyDescent="0.3">
      <c r="A87" s="1">
        <v>4000</v>
      </c>
      <c r="B87" s="23">
        <f t="shared" si="60"/>
        <v>80.571428571428569</v>
      </c>
      <c r="C87" s="23">
        <f t="shared" si="42"/>
        <v>78.142857142857153</v>
      </c>
      <c r="D87" s="23">
        <f t="shared" si="43"/>
        <v>66.457142857142856</v>
      </c>
      <c r="E87" s="23">
        <f t="shared" si="44"/>
        <v>67.714285714285708</v>
      </c>
      <c r="F87" s="23">
        <f t="shared" si="45"/>
        <v>76.642857142857139</v>
      </c>
      <c r="G87" s="23">
        <f t="shared" si="46"/>
        <v>82.142857142857139</v>
      </c>
      <c r="H87" s="23">
        <f t="shared" si="47"/>
        <v>82.142857142857139</v>
      </c>
      <c r="I87" s="23">
        <f t="shared" si="48"/>
        <v>82.185714285714297</v>
      </c>
      <c r="J87" s="23">
        <f t="shared" si="49"/>
        <v>82.971428571428575</v>
      </c>
      <c r="K87" s="23">
        <f t="shared" si="50"/>
        <v>81.171428571428564</v>
      </c>
      <c r="L87" s="37">
        <f t="shared" si="50"/>
        <v>86.4</v>
      </c>
      <c r="M87" s="37">
        <f t="shared" si="50"/>
        <v>80.042857142857144</v>
      </c>
      <c r="N87" s="37">
        <f t="shared" si="50"/>
        <v>81.285714285714278</v>
      </c>
      <c r="O87" s="37">
        <f t="shared" si="62"/>
        <v>84.328571428571422</v>
      </c>
      <c r="P87" s="37">
        <f t="shared" si="63"/>
        <v>80.142857142857153</v>
      </c>
      <c r="Q87" s="37">
        <f t="shared" si="64"/>
        <v>79.728571428571428</v>
      </c>
      <c r="R87" s="37">
        <f t="shared" si="65"/>
        <v>79.185714285714283</v>
      </c>
      <c r="S87" s="37">
        <f t="shared" si="66"/>
        <v>78.957142857142856</v>
      </c>
      <c r="T87" s="37">
        <f t="shared" si="67"/>
        <v>82.728571428571428</v>
      </c>
      <c r="U87" s="37">
        <f t="shared" si="68"/>
        <v>57.171428571428571</v>
      </c>
      <c r="V87" s="37">
        <f t="shared" si="69"/>
        <v>73.114285714285714</v>
      </c>
      <c r="W87" s="37">
        <f t="shared" si="69"/>
        <v>90.742857142857133</v>
      </c>
      <c r="X87" s="37">
        <f t="shared" si="70"/>
        <v>66.257142857142853</v>
      </c>
      <c r="Y87" s="37">
        <f t="shared" si="71"/>
        <v>0</v>
      </c>
      <c r="Z87" s="37">
        <f t="shared" si="72"/>
        <v>0</v>
      </c>
      <c r="AA87" s="37">
        <f t="shared" si="73"/>
        <v>0</v>
      </c>
      <c r="AC87" s="1">
        <v>4000</v>
      </c>
      <c r="AD87" s="23">
        <f t="shared" si="14"/>
        <v>80.866787946428573</v>
      </c>
      <c r="AE87" s="23">
        <f t="shared" si="51"/>
        <v>78.142857142857153</v>
      </c>
      <c r="AF87" s="23">
        <f t="shared" si="52"/>
        <v>66.457142857142856</v>
      </c>
      <c r="AG87" s="23">
        <f t="shared" si="53"/>
        <v>67.714285714285708</v>
      </c>
      <c r="AH87" s="23">
        <f t="shared" si="54"/>
        <v>76.642857142857139</v>
      </c>
      <c r="AI87" s="23">
        <f t="shared" si="55"/>
        <v>82.142857142857139</v>
      </c>
      <c r="AJ87" s="23">
        <f t="shared" si="56"/>
        <v>82.142857142857139</v>
      </c>
      <c r="AK87" s="23">
        <f t="shared" si="57"/>
        <v>82.416094598214301</v>
      </c>
      <c r="AL87" s="23">
        <f t="shared" si="58"/>
        <v>83.266787946428579</v>
      </c>
      <c r="AM87" s="23">
        <f t="shared" si="59"/>
        <v>81.466787946428568</v>
      </c>
      <c r="AN87" s="37">
        <f t="shared" si="59"/>
        <v>86.69535937500001</v>
      </c>
      <c r="AO87" s="37">
        <f t="shared" si="59"/>
        <v>80.338216517857148</v>
      </c>
      <c r="AP87" s="37">
        <f t="shared" si="59"/>
        <v>81.581073660714281</v>
      </c>
      <c r="AQ87" s="37">
        <f t="shared" si="59"/>
        <v>84.623930803571426</v>
      </c>
      <c r="AR87" s="37">
        <f t="shared" si="59"/>
        <v>80.438216517857157</v>
      </c>
      <c r="AS87" s="37">
        <f t="shared" si="59"/>
        <v>80.023930803571432</v>
      </c>
      <c r="AT87" s="37">
        <f t="shared" si="59"/>
        <v>79.481073660714287</v>
      </c>
      <c r="AU87" s="37">
        <f t="shared" si="59"/>
        <v>79.252502232142859</v>
      </c>
      <c r="AV87" s="37">
        <f t="shared" si="59"/>
        <v>83.023930803571432</v>
      </c>
      <c r="AW87" s="37">
        <f t="shared" si="59"/>
        <v>57.466787946428568</v>
      </c>
      <c r="AX87" s="37">
        <f t="shared" si="61"/>
        <v>73.409645089285718</v>
      </c>
      <c r="AY87" s="37">
        <f t="shared" si="61"/>
        <v>91.038216517857137</v>
      </c>
      <c r="AZ87" s="37">
        <f t="shared" si="61"/>
        <v>66.552502232142857</v>
      </c>
      <c r="BA87" s="37"/>
      <c r="BB87" s="37"/>
      <c r="BC87" s="37"/>
      <c r="BE87" s="37">
        <f t="shared" si="16"/>
        <v>-0.29535937500000387</v>
      </c>
      <c r="BF87" s="37">
        <f t="shared" si="17"/>
        <v>0</v>
      </c>
      <c r="BG87" s="37">
        <f t="shared" si="18"/>
        <v>0</v>
      </c>
      <c r="BH87" s="37">
        <f t="shared" si="19"/>
        <v>0</v>
      </c>
      <c r="BI87" s="37">
        <f t="shared" si="20"/>
        <v>0</v>
      </c>
      <c r="BJ87" s="37">
        <f t="shared" si="21"/>
        <v>0</v>
      </c>
      <c r="BK87" s="37">
        <f t="shared" si="22"/>
        <v>0</v>
      </c>
      <c r="BL87" s="37">
        <f t="shared" si="23"/>
        <v>-0.23038031250000301</v>
      </c>
      <c r="BM87" s="37">
        <f t="shared" si="24"/>
        <v>-0.29535937500000387</v>
      </c>
      <c r="BN87" s="37">
        <f t="shared" si="25"/>
        <v>-0.29535937500000387</v>
      </c>
      <c r="BO87" s="37">
        <f t="shared" si="26"/>
        <v>-0.29535937500000387</v>
      </c>
      <c r="BP87" s="37">
        <f t="shared" si="27"/>
        <v>-0.29535937500000387</v>
      </c>
      <c r="BQ87" s="37">
        <f t="shared" si="28"/>
        <v>-0.29535937500000387</v>
      </c>
      <c r="BR87" s="37">
        <f t="shared" si="29"/>
        <v>-0.29535937500000387</v>
      </c>
      <c r="BS87" s="37">
        <f t="shared" si="30"/>
        <v>-0.29535937500000387</v>
      </c>
      <c r="BT87" s="37">
        <f t="shared" si="31"/>
        <v>-0.29535937500000387</v>
      </c>
      <c r="BU87" s="37">
        <f t="shared" si="32"/>
        <v>-0.29535937500000387</v>
      </c>
      <c r="BV87" s="37">
        <f t="shared" si="33"/>
        <v>-0.29535937500000387</v>
      </c>
      <c r="BW87" s="37">
        <f t="shared" si="34"/>
        <v>-0.29535937500000387</v>
      </c>
      <c r="BX87" s="37">
        <f t="shared" si="35"/>
        <v>-0.29535937499999676</v>
      </c>
      <c r="BY87" s="37">
        <f t="shared" si="36"/>
        <v>-0.29535937500000387</v>
      </c>
      <c r="BZ87" s="37">
        <f t="shared" si="37"/>
        <v>-0.29535937500000387</v>
      </c>
      <c r="CA87" s="37">
        <f t="shared" si="38"/>
        <v>66.552502232142857</v>
      </c>
      <c r="CB87" s="37">
        <f t="shared" si="39"/>
        <v>0</v>
      </c>
      <c r="CC87" s="37">
        <f t="shared" si="40"/>
        <v>0</v>
      </c>
      <c r="CD87" s="37">
        <f t="shared" si="41"/>
        <v>0</v>
      </c>
    </row>
    <row r="88" spans="1:82" x14ac:dyDescent="0.3">
      <c r="A88" s="1">
        <v>5000</v>
      </c>
      <c r="B88" s="23">
        <f t="shared" si="60"/>
        <v>78.071428571428569</v>
      </c>
      <c r="C88" s="23">
        <f t="shared" si="42"/>
        <v>78.657142857142858</v>
      </c>
      <c r="D88" s="23">
        <f t="shared" si="43"/>
        <v>62.957142857142856</v>
      </c>
      <c r="E88" s="23">
        <f t="shared" si="44"/>
        <v>64.214285714285708</v>
      </c>
      <c r="F88" s="23">
        <f t="shared" si="45"/>
        <v>75.142857142857139</v>
      </c>
      <c r="G88" s="23">
        <f t="shared" si="46"/>
        <v>82.142857142857139</v>
      </c>
      <c r="H88" s="23">
        <f t="shared" si="47"/>
        <v>82.142857142857139</v>
      </c>
      <c r="I88" s="23">
        <f t="shared" si="48"/>
        <v>81.185714285714297</v>
      </c>
      <c r="J88" s="23">
        <f t="shared" si="49"/>
        <v>81.971428571428575</v>
      </c>
      <c r="K88" s="23">
        <f t="shared" si="50"/>
        <v>76.471428571428575</v>
      </c>
      <c r="L88" s="37">
        <f t="shared" si="50"/>
        <v>78.142857142857153</v>
      </c>
      <c r="M88" s="37">
        <f t="shared" si="50"/>
        <v>75.071428571428584</v>
      </c>
      <c r="N88" s="37">
        <f t="shared" si="50"/>
        <v>80.142857142857153</v>
      </c>
      <c r="O88" s="37">
        <f t="shared" si="62"/>
        <v>80.628571428571433</v>
      </c>
      <c r="P88" s="37">
        <f t="shared" si="63"/>
        <v>79</v>
      </c>
      <c r="Q88" s="37">
        <f t="shared" si="64"/>
        <v>76.342857142857142</v>
      </c>
      <c r="R88" s="37">
        <f t="shared" si="65"/>
        <v>72.257142857142853</v>
      </c>
      <c r="S88" s="37">
        <f t="shared" si="66"/>
        <v>76.45714285714287</v>
      </c>
      <c r="T88" s="37">
        <f t="shared" si="67"/>
        <v>78.957142857142856</v>
      </c>
      <c r="U88" s="37">
        <f t="shared" si="68"/>
        <v>57.171428571428571</v>
      </c>
      <c r="V88" s="37">
        <f t="shared" si="69"/>
        <v>72.3</v>
      </c>
      <c r="W88" s="37">
        <f t="shared" si="69"/>
        <v>89.699999999999989</v>
      </c>
      <c r="X88" s="37">
        <f t="shared" si="70"/>
        <v>63.985714285714288</v>
      </c>
      <c r="Y88" s="37">
        <f t="shared" si="71"/>
        <v>0</v>
      </c>
      <c r="Z88" s="37">
        <f t="shared" si="72"/>
        <v>0</v>
      </c>
      <c r="AA88" s="37">
        <f t="shared" si="73"/>
        <v>0</v>
      </c>
      <c r="AC88" s="1">
        <v>5000</v>
      </c>
      <c r="AD88" s="23">
        <f t="shared" si="14"/>
        <v>78.366787946428573</v>
      </c>
      <c r="AE88" s="23">
        <f t="shared" si="51"/>
        <v>78.657142857142858</v>
      </c>
      <c r="AF88" s="23">
        <f t="shared" si="52"/>
        <v>62.957142857142856</v>
      </c>
      <c r="AG88" s="23">
        <f t="shared" si="53"/>
        <v>64.214285714285708</v>
      </c>
      <c r="AH88" s="23">
        <f t="shared" si="54"/>
        <v>75.142857142857139</v>
      </c>
      <c r="AI88" s="23">
        <f t="shared" si="55"/>
        <v>82.142857142857139</v>
      </c>
      <c r="AJ88" s="23">
        <f t="shared" si="56"/>
        <v>82.142857142857139</v>
      </c>
      <c r="AK88" s="23">
        <f t="shared" si="57"/>
        <v>81.416094598214301</v>
      </c>
      <c r="AL88" s="23">
        <f t="shared" si="58"/>
        <v>82.266787946428579</v>
      </c>
      <c r="AM88" s="23">
        <f t="shared" si="59"/>
        <v>76.766787946428579</v>
      </c>
      <c r="AN88" s="37">
        <f t="shared" si="59"/>
        <v>78.438216517857157</v>
      </c>
      <c r="AO88" s="37">
        <f t="shared" si="59"/>
        <v>75.366787946428587</v>
      </c>
      <c r="AP88" s="37">
        <f t="shared" si="59"/>
        <v>80.438216517857157</v>
      </c>
      <c r="AQ88" s="37">
        <f t="shared" si="59"/>
        <v>80.923930803571437</v>
      </c>
      <c r="AR88" s="37">
        <f t="shared" si="59"/>
        <v>79.295359375000004</v>
      </c>
      <c r="AS88" s="37">
        <f t="shared" si="59"/>
        <v>76.638216517857146</v>
      </c>
      <c r="AT88" s="37">
        <f t="shared" si="59"/>
        <v>72.552502232142857</v>
      </c>
      <c r="AU88" s="37">
        <f t="shared" si="59"/>
        <v>76.752502232142874</v>
      </c>
      <c r="AV88" s="37">
        <f t="shared" si="59"/>
        <v>79.252502232142859</v>
      </c>
      <c r="AW88" s="37">
        <f t="shared" si="59"/>
        <v>57.466787946428568</v>
      </c>
      <c r="AX88" s="37">
        <f t="shared" si="61"/>
        <v>72.595359375000001</v>
      </c>
      <c r="AY88" s="37">
        <f t="shared" si="61"/>
        <v>89.995359374999992</v>
      </c>
      <c r="AZ88" s="37">
        <f t="shared" si="61"/>
        <v>64.281073660714284</v>
      </c>
      <c r="BA88" s="37"/>
      <c r="BB88" s="37"/>
      <c r="BC88" s="37"/>
      <c r="BE88" s="37">
        <f t="shared" si="16"/>
        <v>-0.29535937500000387</v>
      </c>
      <c r="BF88" s="37">
        <f t="shared" si="17"/>
        <v>0</v>
      </c>
      <c r="BG88" s="37">
        <f t="shared" si="18"/>
        <v>0</v>
      </c>
      <c r="BH88" s="37">
        <f t="shared" si="19"/>
        <v>0</v>
      </c>
      <c r="BI88" s="37">
        <f t="shared" si="20"/>
        <v>0</v>
      </c>
      <c r="BJ88" s="37">
        <f t="shared" si="21"/>
        <v>0</v>
      </c>
      <c r="BK88" s="37">
        <f t="shared" si="22"/>
        <v>0</v>
      </c>
      <c r="BL88" s="37">
        <f t="shared" si="23"/>
        <v>-0.23038031250000301</v>
      </c>
      <c r="BM88" s="37">
        <f t="shared" si="24"/>
        <v>-0.29535937500000387</v>
      </c>
      <c r="BN88" s="37">
        <f t="shared" si="25"/>
        <v>-0.29535937500000387</v>
      </c>
      <c r="BO88" s="37">
        <f t="shared" si="26"/>
        <v>-0.29535937500000387</v>
      </c>
      <c r="BP88" s="37">
        <f t="shared" si="27"/>
        <v>-0.29535937500000387</v>
      </c>
      <c r="BQ88" s="37">
        <f t="shared" si="28"/>
        <v>-0.29535937500000387</v>
      </c>
      <c r="BR88" s="37">
        <f t="shared" si="29"/>
        <v>-0.29535937500000387</v>
      </c>
      <c r="BS88" s="37">
        <f t="shared" si="30"/>
        <v>-0.29535937500000387</v>
      </c>
      <c r="BT88" s="37">
        <f t="shared" si="31"/>
        <v>-0.29535937500000387</v>
      </c>
      <c r="BU88" s="37">
        <f t="shared" si="32"/>
        <v>-0.29535937500000387</v>
      </c>
      <c r="BV88" s="37">
        <f t="shared" si="33"/>
        <v>-0.29535937500000387</v>
      </c>
      <c r="BW88" s="37">
        <f t="shared" si="34"/>
        <v>-0.29535937500000387</v>
      </c>
      <c r="BX88" s="37">
        <f t="shared" si="35"/>
        <v>-0.29535937499999676</v>
      </c>
      <c r="BY88" s="37">
        <f t="shared" si="36"/>
        <v>-0.29535937500000387</v>
      </c>
      <c r="BZ88" s="37">
        <f t="shared" si="37"/>
        <v>-0.29535937500000387</v>
      </c>
      <c r="CA88" s="37">
        <f t="shared" si="38"/>
        <v>64.281073660714299</v>
      </c>
      <c r="CB88" s="37">
        <f t="shared" si="39"/>
        <v>0</v>
      </c>
      <c r="CC88" s="37">
        <f t="shared" si="40"/>
        <v>0</v>
      </c>
      <c r="CD88" s="37">
        <f t="shared" si="41"/>
        <v>0</v>
      </c>
    </row>
    <row r="89" spans="1:82" x14ac:dyDescent="0.3">
      <c r="A89" s="1">
        <v>6300</v>
      </c>
      <c r="B89" s="23">
        <f t="shared" si="60"/>
        <v>75.571428571428569</v>
      </c>
      <c r="C89" s="23">
        <f t="shared" si="42"/>
        <v>76.357142857142861</v>
      </c>
      <c r="D89" s="23">
        <f t="shared" si="43"/>
        <v>60.957142857142856</v>
      </c>
      <c r="E89" s="23">
        <f t="shared" si="44"/>
        <v>62.214285714285715</v>
      </c>
      <c r="F89" s="23">
        <f t="shared" si="45"/>
        <v>71.642857142857139</v>
      </c>
      <c r="G89" s="23">
        <f t="shared" si="46"/>
        <v>76.042857142857144</v>
      </c>
      <c r="H89" s="23">
        <f t="shared" si="47"/>
        <v>76.042857142857144</v>
      </c>
      <c r="I89" s="23">
        <f t="shared" si="48"/>
        <v>79.285714285714292</v>
      </c>
      <c r="J89" s="23">
        <f t="shared" si="49"/>
        <v>80.071428571428569</v>
      </c>
      <c r="K89" s="23">
        <f t="shared" si="50"/>
        <v>65.671428571428564</v>
      </c>
      <c r="L89" s="37">
        <f t="shared" si="50"/>
        <v>79.742857142857133</v>
      </c>
      <c r="M89" s="37">
        <f t="shared" si="50"/>
        <v>75.928571428571431</v>
      </c>
      <c r="N89" s="37">
        <f t="shared" si="50"/>
        <v>81.157142857142858</v>
      </c>
      <c r="O89" s="37">
        <f t="shared" si="62"/>
        <v>77.071428571428584</v>
      </c>
      <c r="P89" s="37">
        <f t="shared" si="63"/>
        <v>76.071428571428569</v>
      </c>
      <c r="Q89" s="37">
        <f t="shared" si="64"/>
        <v>72.142857142857139</v>
      </c>
      <c r="R89" s="37">
        <f t="shared" si="65"/>
        <v>69.95714285714287</v>
      </c>
      <c r="S89" s="37">
        <f t="shared" si="66"/>
        <v>77.085714285714275</v>
      </c>
      <c r="T89" s="37">
        <f t="shared" si="67"/>
        <v>72.714285714285708</v>
      </c>
      <c r="U89" s="37">
        <f t="shared" si="68"/>
        <v>57.171428571428571</v>
      </c>
      <c r="V89" s="37">
        <f t="shared" si="69"/>
        <v>68.714285714285708</v>
      </c>
      <c r="W89" s="37">
        <f t="shared" si="69"/>
        <v>87.742857142857147</v>
      </c>
      <c r="X89" s="37">
        <f t="shared" si="70"/>
        <v>61.1</v>
      </c>
      <c r="Y89" s="37">
        <f t="shared" si="71"/>
        <v>0</v>
      </c>
      <c r="Z89" s="37">
        <f t="shared" si="72"/>
        <v>0</v>
      </c>
      <c r="AA89" s="37">
        <f t="shared" si="73"/>
        <v>0</v>
      </c>
      <c r="AC89" s="1">
        <v>6300</v>
      </c>
      <c r="AD89" s="23">
        <f t="shared" si="14"/>
        <v>75.866787946428573</v>
      </c>
      <c r="AE89" s="23">
        <f t="shared" si="51"/>
        <v>76.357142857142861</v>
      </c>
      <c r="AF89" s="23">
        <f t="shared" si="52"/>
        <v>60.957142857142856</v>
      </c>
      <c r="AG89" s="23">
        <f t="shared" si="53"/>
        <v>62.214285714285715</v>
      </c>
      <c r="AH89" s="23">
        <f t="shared" si="54"/>
        <v>71.642857142857139</v>
      </c>
      <c r="AI89" s="23">
        <f t="shared" si="55"/>
        <v>76.042857142857144</v>
      </c>
      <c r="AJ89" s="23">
        <f t="shared" si="56"/>
        <v>76.042857142857144</v>
      </c>
      <c r="AK89" s="23">
        <f t="shared" si="57"/>
        <v>79.516094598214295</v>
      </c>
      <c r="AL89" s="23">
        <f t="shared" si="58"/>
        <v>80.366787946428573</v>
      </c>
      <c r="AM89" s="23">
        <f t="shared" si="59"/>
        <v>65.966787946428568</v>
      </c>
      <c r="AN89" s="37">
        <f t="shared" si="59"/>
        <v>80.038216517857137</v>
      </c>
      <c r="AO89" s="37">
        <f t="shared" si="59"/>
        <v>76.223930803571434</v>
      </c>
      <c r="AP89" s="37">
        <f t="shared" si="59"/>
        <v>81.452502232142862</v>
      </c>
      <c r="AQ89" s="37">
        <f t="shared" si="59"/>
        <v>77.366787946428587</v>
      </c>
      <c r="AR89" s="37">
        <f t="shared" si="59"/>
        <v>76.366787946428573</v>
      </c>
      <c r="AS89" s="37">
        <f t="shared" si="59"/>
        <v>72.438216517857143</v>
      </c>
      <c r="AT89" s="37">
        <f t="shared" si="59"/>
        <v>70.252502232142874</v>
      </c>
      <c r="AU89" s="37">
        <f t="shared" si="59"/>
        <v>77.381073660714279</v>
      </c>
      <c r="AV89" s="37">
        <f t="shared" si="59"/>
        <v>73.009645089285712</v>
      </c>
      <c r="AW89" s="37">
        <f t="shared" si="59"/>
        <v>57.466787946428568</v>
      </c>
      <c r="AX89" s="37">
        <f t="shared" si="61"/>
        <v>69.009645089285712</v>
      </c>
      <c r="AY89" s="37">
        <f t="shared" si="61"/>
        <v>88.038216517857151</v>
      </c>
      <c r="AZ89" s="37">
        <f t="shared" si="61"/>
        <v>61.395359374999998</v>
      </c>
      <c r="BA89" s="37"/>
      <c r="BB89" s="37"/>
      <c r="BC89" s="37"/>
      <c r="BE89" s="37">
        <f t="shared" si="16"/>
        <v>-0.29535937500000387</v>
      </c>
      <c r="BF89" s="37">
        <f t="shared" si="17"/>
        <v>0</v>
      </c>
      <c r="BG89" s="37">
        <f t="shared" si="18"/>
        <v>0</v>
      </c>
      <c r="BH89" s="37">
        <f t="shared" si="19"/>
        <v>0</v>
      </c>
      <c r="BI89" s="37">
        <f t="shared" si="20"/>
        <v>0</v>
      </c>
      <c r="BJ89" s="37">
        <f t="shared" si="21"/>
        <v>0</v>
      </c>
      <c r="BK89" s="37">
        <f t="shared" si="22"/>
        <v>0</v>
      </c>
      <c r="BL89" s="37">
        <f t="shared" si="23"/>
        <v>-0.23038031250000301</v>
      </c>
      <c r="BM89" s="37">
        <f t="shared" si="24"/>
        <v>-0.29535937500000387</v>
      </c>
      <c r="BN89" s="37">
        <f t="shared" si="25"/>
        <v>-0.29535937500000387</v>
      </c>
      <c r="BO89" s="37">
        <f t="shared" si="26"/>
        <v>-0.29535937500000387</v>
      </c>
      <c r="BP89" s="37">
        <f t="shared" si="27"/>
        <v>-0.29535937500000387</v>
      </c>
      <c r="BQ89" s="37">
        <f t="shared" si="28"/>
        <v>-0.29535937500000387</v>
      </c>
      <c r="BR89" s="37">
        <f t="shared" si="29"/>
        <v>-0.29535937500000387</v>
      </c>
      <c r="BS89" s="37">
        <f t="shared" si="30"/>
        <v>-0.29535937500000387</v>
      </c>
      <c r="BT89" s="37">
        <f t="shared" si="31"/>
        <v>-0.29535937500000387</v>
      </c>
      <c r="BU89" s="37">
        <f t="shared" si="32"/>
        <v>-0.29535937500000387</v>
      </c>
      <c r="BV89" s="37">
        <f t="shared" si="33"/>
        <v>-0.29535937500000387</v>
      </c>
      <c r="BW89" s="37">
        <f t="shared" si="34"/>
        <v>-0.29535937500000387</v>
      </c>
      <c r="BX89" s="37">
        <f t="shared" si="35"/>
        <v>-0.29535937499999676</v>
      </c>
      <c r="BY89" s="37">
        <f t="shared" si="36"/>
        <v>-0.29535937500000387</v>
      </c>
      <c r="BZ89" s="37">
        <f t="shared" si="37"/>
        <v>-0.29535937500000387</v>
      </c>
      <c r="CA89" s="37">
        <f t="shared" si="38"/>
        <v>61.395359375000005</v>
      </c>
      <c r="CB89" s="37">
        <f t="shared" si="39"/>
        <v>0</v>
      </c>
      <c r="CC89" s="37">
        <f t="shared" si="40"/>
        <v>0</v>
      </c>
      <c r="CD89" s="37">
        <f t="shared" si="41"/>
        <v>0</v>
      </c>
    </row>
    <row r="90" spans="1:82" x14ac:dyDescent="0.3">
      <c r="A90" s="1">
        <v>8000</v>
      </c>
      <c r="B90" s="23">
        <f t="shared" si="60"/>
        <v>75.071428571428569</v>
      </c>
      <c r="C90" s="23">
        <f t="shared" si="42"/>
        <v>74.757142857142853</v>
      </c>
      <c r="D90" s="23">
        <f t="shared" si="43"/>
        <v>56.957142857142856</v>
      </c>
      <c r="E90" s="23">
        <f t="shared" si="44"/>
        <v>58.214285714285715</v>
      </c>
      <c r="F90" s="23">
        <f t="shared" si="45"/>
        <v>68.142857142857139</v>
      </c>
      <c r="G90" s="23">
        <f t="shared" si="46"/>
        <v>76.042857142857144</v>
      </c>
      <c r="H90" s="23">
        <f t="shared" si="47"/>
        <v>76.042857142857144</v>
      </c>
      <c r="I90" s="23">
        <f t="shared" si="48"/>
        <v>77.185714285714297</v>
      </c>
      <c r="J90" s="23">
        <f t="shared" si="49"/>
        <v>77.971428571428575</v>
      </c>
      <c r="K90" s="23">
        <f t="shared" si="50"/>
        <v>58.571428571428569</v>
      </c>
      <c r="L90" s="37">
        <f t="shared" si="50"/>
        <v>79.228571428571428</v>
      </c>
      <c r="M90" s="37">
        <f t="shared" si="50"/>
        <v>68.371428571428581</v>
      </c>
      <c r="N90" s="37">
        <f t="shared" si="50"/>
        <v>77.414285714285725</v>
      </c>
      <c r="O90" s="37">
        <f t="shared" si="62"/>
        <v>73.914285714285711</v>
      </c>
      <c r="P90" s="37">
        <f t="shared" si="63"/>
        <v>73.142857142857139</v>
      </c>
      <c r="Q90" s="37">
        <f t="shared" si="64"/>
        <v>70.614285714285714</v>
      </c>
      <c r="R90" s="37">
        <f t="shared" si="65"/>
        <v>59.714285714285715</v>
      </c>
      <c r="S90" s="37">
        <f t="shared" si="66"/>
        <v>70.257142857142853</v>
      </c>
      <c r="T90" s="37">
        <f t="shared" si="67"/>
        <v>72.457142857142856</v>
      </c>
      <c r="U90" s="37">
        <f t="shared" si="68"/>
        <v>57.171428571428571</v>
      </c>
      <c r="V90" s="37">
        <f t="shared" si="69"/>
        <v>67.885714285714286</v>
      </c>
      <c r="W90" s="37">
        <f t="shared" si="69"/>
        <v>85.228571428571428</v>
      </c>
      <c r="X90" s="37">
        <f t="shared" si="70"/>
        <v>59.514285714285712</v>
      </c>
      <c r="Y90" s="37">
        <f t="shared" si="71"/>
        <v>0</v>
      </c>
      <c r="Z90" s="37">
        <f t="shared" si="72"/>
        <v>0</v>
      </c>
      <c r="AA90" s="37">
        <f t="shared" si="73"/>
        <v>0</v>
      </c>
      <c r="AC90" s="1">
        <v>8000</v>
      </c>
      <c r="AD90" s="23">
        <f t="shared" si="14"/>
        <v>75.366787946428573</v>
      </c>
      <c r="AE90" s="23">
        <f t="shared" si="51"/>
        <v>74.757142857142853</v>
      </c>
      <c r="AF90" s="23">
        <f t="shared" si="52"/>
        <v>56.957142857142856</v>
      </c>
      <c r="AG90" s="23">
        <f t="shared" si="53"/>
        <v>58.214285714285715</v>
      </c>
      <c r="AH90" s="23">
        <f t="shared" si="54"/>
        <v>68.142857142857139</v>
      </c>
      <c r="AI90" s="23">
        <f t="shared" si="55"/>
        <v>76.042857142857144</v>
      </c>
      <c r="AJ90" s="23">
        <f t="shared" si="56"/>
        <v>76.042857142857144</v>
      </c>
      <c r="AK90" s="23">
        <f t="shared" si="57"/>
        <v>77.416094598214301</v>
      </c>
      <c r="AL90" s="23">
        <f t="shared" si="58"/>
        <v>78.266787946428579</v>
      </c>
      <c r="AM90" s="23">
        <f t="shared" si="59"/>
        <v>58.866787946428566</v>
      </c>
      <c r="AN90" s="37">
        <f t="shared" si="59"/>
        <v>79.523930803571432</v>
      </c>
      <c r="AO90" s="37">
        <f t="shared" si="59"/>
        <v>68.666787946428585</v>
      </c>
      <c r="AP90" s="37">
        <f t="shared" si="59"/>
        <v>77.709645089285729</v>
      </c>
      <c r="AQ90" s="37">
        <f t="shared" si="59"/>
        <v>74.209645089285715</v>
      </c>
      <c r="AR90" s="37">
        <f t="shared" si="59"/>
        <v>73.438216517857143</v>
      </c>
      <c r="AS90" s="37">
        <f t="shared" si="59"/>
        <v>70.909645089285718</v>
      </c>
      <c r="AT90" s="37">
        <f t="shared" si="59"/>
        <v>60.009645089285712</v>
      </c>
      <c r="AU90" s="37">
        <f t="shared" si="59"/>
        <v>70.552502232142857</v>
      </c>
      <c r="AV90" s="37">
        <f t="shared" si="59"/>
        <v>72.752502232142859</v>
      </c>
      <c r="AW90" s="37">
        <f t="shared" si="59"/>
        <v>57.466787946428568</v>
      </c>
      <c r="AX90" s="37">
        <f t="shared" si="61"/>
        <v>68.18107366071429</v>
      </c>
      <c r="AY90" s="37">
        <f t="shared" si="61"/>
        <v>85.523930803571432</v>
      </c>
      <c r="AZ90" s="37">
        <f t="shared" si="61"/>
        <v>59.809645089285709</v>
      </c>
      <c r="BA90" s="37"/>
      <c r="BB90" s="37"/>
      <c r="BC90" s="37"/>
      <c r="BE90" s="37">
        <f t="shared" si="16"/>
        <v>-0.29535937500000387</v>
      </c>
      <c r="BF90" s="37">
        <f t="shared" si="17"/>
        <v>0</v>
      </c>
      <c r="BG90" s="37">
        <f t="shared" si="18"/>
        <v>0</v>
      </c>
      <c r="BH90" s="37">
        <f t="shared" si="19"/>
        <v>0</v>
      </c>
      <c r="BI90" s="37">
        <f t="shared" si="20"/>
        <v>0</v>
      </c>
      <c r="BJ90" s="37">
        <f t="shared" si="21"/>
        <v>0</v>
      </c>
      <c r="BK90" s="37">
        <f t="shared" si="22"/>
        <v>0</v>
      </c>
      <c r="BL90" s="37">
        <f t="shared" si="23"/>
        <v>-0.23038031250000301</v>
      </c>
      <c r="BM90" s="37">
        <f t="shared" si="24"/>
        <v>-0.29535937500000387</v>
      </c>
      <c r="BN90" s="37">
        <f t="shared" si="25"/>
        <v>-0.29535937499999676</v>
      </c>
      <c r="BO90" s="37">
        <f t="shared" si="26"/>
        <v>-0.29535937500000387</v>
      </c>
      <c r="BP90" s="37">
        <f t="shared" si="27"/>
        <v>-0.29535937500000387</v>
      </c>
      <c r="BQ90" s="37">
        <f t="shared" si="28"/>
        <v>-0.29535937500000387</v>
      </c>
      <c r="BR90" s="37">
        <f t="shared" si="29"/>
        <v>-0.29535937500000387</v>
      </c>
      <c r="BS90" s="37">
        <f t="shared" si="30"/>
        <v>-0.29535937500000387</v>
      </c>
      <c r="BT90" s="37">
        <f t="shared" si="31"/>
        <v>-0.29535937500000387</v>
      </c>
      <c r="BU90" s="37">
        <f t="shared" si="32"/>
        <v>-0.29535937499999676</v>
      </c>
      <c r="BV90" s="37">
        <f t="shared" si="33"/>
        <v>-0.29535937500000387</v>
      </c>
      <c r="BW90" s="37">
        <f t="shared" si="34"/>
        <v>-0.29535937500000387</v>
      </c>
      <c r="BX90" s="37">
        <f t="shared" si="35"/>
        <v>-0.29535937499999676</v>
      </c>
      <c r="BY90" s="37">
        <f t="shared" si="36"/>
        <v>-0.29535937500000387</v>
      </c>
      <c r="BZ90" s="37">
        <f t="shared" si="37"/>
        <v>-0.29535937500000387</v>
      </c>
      <c r="CA90" s="37">
        <f t="shared" si="38"/>
        <v>59.809645089285716</v>
      </c>
      <c r="CB90" s="37">
        <f t="shared" si="39"/>
        <v>0</v>
      </c>
      <c r="CC90" s="37">
        <f t="shared" si="40"/>
        <v>0</v>
      </c>
      <c r="CD90" s="37">
        <f t="shared" si="41"/>
        <v>0</v>
      </c>
    </row>
    <row r="91" spans="1:82" x14ac:dyDescent="0.3">
      <c r="A91" s="1">
        <v>10000</v>
      </c>
      <c r="B91" s="23">
        <f>B63+AD63*((B$19-$B$16)/$B$16)+B$31+B$25</f>
        <v>58.571428571428569</v>
      </c>
      <c r="C91" s="23">
        <f t="shared" si="42"/>
        <v>74.757142857142853</v>
      </c>
      <c r="D91" s="23">
        <f t="shared" si="43"/>
        <v>56.457142857142856</v>
      </c>
      <c r="E91" s="23">
        <f t="shared" si="44"/>
        <v>57.714285714285715</v>
      </c>
      <c r="F91" s="23">
        <f t="shared" si="45"/>
        <v>66.142857142857139</v>
      </c>
      <c r="G91" s="23">
        <f t="shared" si="46"/>
        <v>76.042857142857144</v>
      </c>
      <c r="H91" s="23">
        <f t="shared" si="47"/>
        <v>76.042857142857144</v>
      </c>
      <c r="I91" s="23">
        <f t="shared" si="48"/>
        <v>75.585714285714289</v>
      </c>
      <c r="J91" s="23">
        <f t="shared" si="49"/>
        <v>76.371428571428567</v>
      </c>
      <c r="K91" s="23">
        <f>K63+AM63*((K$19-$B$16)/$B$16)+K$31+K$25</f>
        <v>58.571428571428569</v>
      </c>
      <c r="L91" s="37">
        <f>L63+AN63*((L$19-$B$16)/$B$16)+L$31+L$25</f>
        <v>76.742857142857147</v>
      </c>
      <c r="M91" s="37">
        <f>M63+AO63*((M$19-$B$16)/$B$16)+M$31+M$25</f>
        <v>57.828571428571429</v>
      </c>
      <c r="N91" s="37">
        <f>N63+AP63*((N$19-$B$16)/$B$16)+N$31+N$25</f>
        <v>76.914285714285711</v>
      </c>
      <c r="O91" s="37">
        <f t="shared" si="62"/>
        <v>74.585714285714289</v>
      </c>
      <c r="P91" s="37">
        <f t="shared" si="63"/>
        <v>70.957142857142856</v>
      </c>
      <c r="Q91" s="37">
        <f t="shared" si="64"/>
        <v>72.057142857142864</v>
      </c>
      <c r="R91" s="37">
        <f t="shared" si="65"/>
        <v>63.75714285714286</v>
      </c>
      <c r="S91" s="37">
        <f t="shared" si="66"/>
        <v>68.157142857142858</v>
      </c>
      <c r="T91" s="37">
        <f t="shared" si="67"/>
        <v>67.642857142857139</v>
      </c>
      <c r="U91" s="37">
        <f t="shared" si="68"/>
        <v>60.428571428571431</v>
      </c>
      <c r="V91" s="37">
        <f t="shared" si="69"/>
        <v>66.414285714285711</v>
      </c>
      <c r="W91" s="37">
        <f t="shared" si="69"/>
        <v>83.3</v>
      </c>
      <c r="X91" s="37">
        <f t="shared" si="70"/>
        <v>61.914285714285718</v>
      </c>
      <c r="Y91" s="37">
        <f t="shared" si="71"/>
        <v>0</v>
      </c>
      <c r="Z91" s="37">
        <f t="shared" si="72"/>
        <v>0</v>
      </c>
      <c r="AA91" s="37">
        <f t="shared" si="73"/>
        <v>0</v>
      </c>
      <c r="AC91" s="1">
        <v>10000</v>
      </c>
      <c r="AD91" s="23">
        <f t="shared" si="14"/>
        <v>58.866787946428566</v>
      </c>
      <c r="AE91" s="23">
        <f t="shared" si="51"/>
        <v>74.757142857142853</v>
      </c>
      <c r="AF91" s="23">
        <f t="shared" si="52"/>
        <v>56.457142857142856</v>
      </c>
      <c r="AG91" s="23">
        <f t="shared" si="53"/>
        <v>57.714285714285715</v>
      </c>
      <c r="AH91" s="23">
        <f t="shared" si="54"/>
        <v>66.142857142857139</v>
      </c>
      <c r="AI91" s="23">
        <f t="shared" si="55"/>
        <v>76.042857142857144</v>
      </c>
      <c r="AJ91" s="23">
        <f t="shared" si="56"/>
        <v>76.042857142857144</v>
      </c>
      <c r="AK91" s="23">
        <f t="shared" si="57"/>
        <v>75.816094598214292</v>
      </c>
      <c r="AL91" s="23">
        <f t="shared" si="58"/>
        <v>76.66678794642857</v>
      </c>
      <c r="AM91" s="23">
        <f t="shared" ref="AM91:AZ91" si="74">K63+AM63*((K$20-$B$16)/$B$16)+K$26+K$32</f>
        <v>58.866787946428566</v>
      </c>
      <c r="AN91" s="37">
        <f t="shared" si="74"/>
        <v>77.038216517857151</v>
      </c>
      <c r="AO91" s="37">
        <f t="shared" si="74"/>
        <v>58.123930803571426</v>
      </c>
      <c r="AP91" s="37">
        <f t="shared" si="74"/>
        <v>77.209645089285715</v>
      </c>
      <c r="AQ91" s="37">
        <f t="shared" si="74"/>
        <v>74.881073660714293</v>
      </c>
      <c r="AR91" s="37">
        <f t="shared" si="74"/>
        <v>71.252502232142859</v>
      </c>
      <c r="AS91" s="37">
        <f t="shared" si="74"/>
        <v>72.352502232142868</v>
      </c>
      <c r="AT91" s="37">
        <f t="shared" si="74"/>
        <v>64.052502232142857</v>
      </c>
      <c r="AU91" s="37">
        <f t="shared" si="74"/>
        <v>68.452502232142862</v>
      </c>
      <c r="AV91" s="37">
        <f t="shared" si="74"/>
        <v>67.938216517857143</v>
      </c>
      <c r="AW91" s="37">
        <f t="shared" si="74"/>
        <v>60.723930803571427</v>
      </c>
      <c r="AX91" s="37">
        <f t="shared" si="74"/>
        <v>66.709645089285715</v>
      </c>
      <c r="AY91" s="37">
        <f t="shared" si="74"/>
        <v>83.595359375000001</v>
      </c>
      <c r="AZ91" s="37">
        <f t="shared" si="74"/>
        <v>62.209645089285715</v>
      </c>
      <c r="BA91" s="37"/>
      <c r="BB91" s="37"/>
      <c r="BC91" s="37"/>
      <c r="BE91" s="37">
        <f t="shared" si="16"/>
        <v>-0.29535937499999676</v>
      </c>
      <c r="BF91" s="37">
        <f t="shared" si="17"/>
        <v>0</v>
      </c>
      <c r="BG91" s="37">
        <f t="shared" si="18"/>
        <v>0</v>
      </c>
      <c r="BH91" s="37">
        <f t="shared" si="19"/>
        <v>0</v>
      </c>
      <c r="BI91" s="37">
        <f t="shared" si="20"/>
        <v>0</v>
      </c>
      <c r="BJ91" s="37">
        <f t="shared" si="21"/>
        <v>0</v>
      </c>
      <c r="BK91" s="37">
        <f t="shared" si="22"/>
        <v>0</v>
      </c>
      <c r="BL91" s="37">
        <f t="shared" si="23"/>
        <v>-0.23038031250000301</v>
      </c>
      <c r="BM91" s="37">
        <f t="shared" si="24"/>
        <v>-0.29535937500000387</v>
      </c>
      <c r="BN91" s="37">
        <f t="shared" si="25"/>
        <v>-0.29535937499999676</v>
      </c>
      <c r="BO91" s="37">
        <f t="shared" si="26"/>
        <v>-0.29535937500000387</v>
      </c>
      <c r="BP91" s="37">
        <f t="shared" si="27"/>
        <v>-0.29535937499999676</v>
      </c>
      <c r="BQ91" s="37">
        <f t="shared" si="28"/>
        <v>-0.29535937500000387</v>
      </c>
      <c r="BR91" s="37">
        <f t="shared" si="29"/>
        <v>-0.29535937500000387</v>
      </c>
      <c r="BS91" s="37">
        <f t="shared" si="30"/>
        <v>-0.29535937500000387</v>
      </c>
      <c r="BT91" s="37">
        <f t="shared" si="31"/>
        <v>-0.29535937500000387</v>
      </c>
      <c r="BU91" s="37">
        <f t="shared" si="32"/>
        <v>-0.29535937499999676</v>
      </c>
      <c r="BV91" s="37">
        <f t="shared" si="33"/>
        <v>-0.29535937500000387</v>
      </c>
      <c r="BW91" s="37">
        <f t="shared" si="34"/>
        <v>-0.29535937500000387</v>
      </c>
      <c r="BX91" s="37">
        <f t="shared" si="35"/>
        <v>-0.29535937499999676</v>
      </c>
      <c r="BY91" s="37">
        <f t="shared" si="36"/>
        <v>-0.29535937500000387</v>
      </c>
      <c r="BZ91" s="37">
        <f t="shared" si="37"/>
        <v>-0.29535937500000387</v>
      </c>
      <c r="CA91" s="37">
        <f t="shared" si="38"/>
        <v>62.209645089285715</v>
      </c>
      <c r="CB91" s="37">
        <f t="shared" si="39"/>
        <v>0</v>
      </c>
      <c r="CC91" s="37">
        <f t="shared" si="40"/>
        <v>0</v>
      </c>
      <c r="CD91" s="37">
        <f t="shared" si="41"/>
        <v>0</v>
      </c>
    </row>
    <row r="94" spans="1:82" ht="20" x14ac:dyDescent="0.3">
      <c r="A94" s="13" t="s">
        <v>33</v>
      </c>
    </row>
    <row r="95" spans="1:82" x14ac:dyDescent="0.3">
      <c r="A95" s="1" t="s">
        <v>32</v>
      </c>
    </row>
    <row r="96" spans="1:82" x14ac:dyDescent="0.3">
      <c r="A96" s="12" t="s">
        <v>28</v>
      </c>
      <c r="B96" s="1" t="s">
        <v>0</v>
      </c>
      <c r="C96" s="1" t="s">
        <v>1</v>
      </c>
      <c r="D96" s="1" t="s">
        <v>2</v>
      </c>
      <c r="E96" s="1" t="s">
        <v>3</v>
      </c>
      <c r="F96" s="1" t="s">
        <v>4</v>
      </c>
      <c r="G96" s="1" t="s">
        <v>5</v>
      </c>
      <c r="H96" s="1" t="s">
        <v>6</v>
      </c>
      <c r="I96" s="1" t="s">
        <v>7</v>
      </c>
      <c r="J96" s="1" t="s">
        <v>8</v>
      </c>
      <c r="K96" s="1" t="s">
        <v>9</v>
      </c>
    </row>
    <row r="97" spans="1:27" x14ac:dyDescent="0.3">
      <c r="A97" s="1">
        <v>50</v>
      </c>
      <c r="B97" s="8">
        <f>IF(Leq!$E$21=0,0,10*LOG(0.5*10^(B68/10)+0.5*10^(AD68/10)))</f>
        <v>99.650190091070328</v>
      </c>
      <c r="C97" s="8">
        <f>IF(Leq!$E$21=0,0,10*LOG(0.5*10^(C68/10)+0.5*10^(AE68/10)))</f>
        <v>98.533714285714296</v>
      </c>
      <c r="D97" s="8">
        <f>IF(Leq!$E$21=0,0,10*LOG(0.5*10^(D68/10)+0.5*10^(AF68/10)))</f>
        <v>91.000000000000014</v>
      </c>
      <c r="E97" s="8">
        <f>IF(Leq!$E$21=0,0,10*LOG(0.5*10^(E68/10)+0.5*10^(AG68/10)))</f>
        <v>91.000000000000014</v>
      </c>
      <c r="F97" s="8">
        <f>IF(Leq!$E$21=0,0,10*LOG(0.5*10^(F68/10)+0.5*10^(AH68/10)))</f>
        <v>95.500000000000028</v>
      </c>
      <c r="G97" s="8">
        <f>IF(Leq!$E$21=0,0,10*LOG(0.5*10^(G68/10)+0.5*10^(AI68/10)))</f>
        <v>92.000000000000014</v>
      </c>
      <c r="H97" s="8">
        <f>IF(Leq!$E$21=0,0,10*LOG(0.5*10^(H68/10)+0.5*10^(AJ68/10)))</f>
        <v>92.000000000000014</v>
      </c>
      <c r="I97" s="8">
        <f>IF(Leq!$E$21=0,0,10*LOG(0.5*10^(I68/10)+0.5*10^(AK68/10)))</f>
        <v>100.27120331529787</v>
      </c>
      <c r="J97" s="8">
        <f>IF(Leq!$E$21=0,0,10*LOG(0.5*10^(J68/10)+0.5*10^(AL68/10)))</f>
        <v>101.06104723392748</v>
      </c>
      <c r="K97" s="8">
        <f>IF(Leq!$E$21=0,0,10*LOG(0.5*10^(K68/10)+0.5*10^(AM68/10)))</f>
        <v>99.565332948213211</v>
      </c>
      <c r="L97" s="8">
        <f>IF(Leq!$E$21=0,0,10*LOG(0.5*10^(L68/10)+0.5*10^(AN68/10)))</f>
        <v>94.164475805356048</v>
      </c>
      <c r="M97" s="8">
        <f>IF(Leq!$E$21=0,0,10*LOG(0.5*10^(M68/10)+0.5*10^(AO68/10)))</f>
        <v>99.464475805356045</v>
      </c>
      <c r="N97" s="8">
        <f>IF(Leq!$E$21=0,0,10*LOG(0.5*10^(N68/10)+0.5*10^(AP68/10)))</f>
        <v>102.36447580535605</v>
      </c>
      <c r="O97" s="8">
        <f>IF(Leq!$E$21=0,0,10*LOG(0.5*10^(O68/10)+0.5*10^(AQ68/10)))</f>
        <v>94.164475805356048</v>
      </c>
      <c r="P97" s="8">
        <f>IF(Leq!$E$21=0,0,10*LOG(0.5*10^(P68/10)+0.5*10^(AR68/10)))</f>
        <v>96.43590437678462</v>
      </c>
      <c r="Q97" s="8">
        <f>IF(Leq!$E$21=0,0,10*LOG(0.5*10^(Q68/10)+0.5*10^(AS68/10)))</f>
        <v>100.93590437678461</v>
      </c>
      <c r="R97" s="8">
        <f>IF(Leq!$E$21=0,0,10*LOG(0.5*10^(R68/10)+0.5*10^(AT68/10)))</f>
        <v>57.407332948213195</v>
      </c>
      <c r="S97" s="8">
        <f>IF(Leq!$E$21=0,0,10*LOG(0.5*10^(S68/10)+0.5*10^(AU68/10)))</f>
        <v>57.407332948213195</v>
      </c>
      <c r="T97" s="8">
        <f>IF(Leq!$E$21=0,0,10*LOG(0.5*10^(T68/10)+0.5*10^(AV68/10)))</f>
        <v>57.407332948213195</v>
      </c>
      <c r="U97" s="8">
        <f>IF(Leq!$E$21=0,0,10*LOG(0.5*10^(U68/10)+0.5*10^(AW68/10)))</f>
        <v>57.321618662498899</v>
      </c>
      <c r="V97" s="8">
        <f>IF(Leq!$E$21=0,0,10*LOG(0.5*10^(V68/10)+0.5*10^(AX68/10)))</f>
        <v>87.193047233927473</v>
      </c>
      <c r="W97" s="8">
        <f>10*LOG(0.5*10^(W68/10)+0.5*10^(AY68/10))</f>
        <v>89.064475805356054</v>
      </c>
      <c r="X97" s="8">
        <f>IF(Leq!$E$21=0,0,10*LOG(0.5*10^(X68/10)+0.5*10^(AZ68/10)))</f>
        <v>85.964475805356045</v>
      </c>
      <c r="Y97" s="8">
        <f>10*LOG(0.5*10^(Y68/10)+0.5*10^(BA68/10))</f>
        <v>0</v>
      </c>
      <c r="Z97" s="8">
        <f>10*LOG(0.5*10^(Z68/10)+0.5*10^(BB68/10))</f>
        <v>0</v>
      </c>
      <c r="AA97" s="8">
        <f>10*LOG(0.5*10^(AA68/10)+0.5*10^(BC68/10))</f>
        <v>0</v>
      </c>
    </row>
    <row r="98" spans="1:27" x14ac:dyDescent="0.3">
      <c r="A98" s="1">
        <v>63</v>
      </c>
      <c r="B98" s="8">
        <f>IF(Leq!$E$21=0,0,10*LOG(0.5*10^(B69/10)+0.5*10^(AD69/10)))</f>
        <v>98.150190091070343</v>
      </c>
      <c r="C98" s="8">
        <f>IF(Leq!$E$21=0,0,10*LOG(0.5*10^(C69/10)+0.5*10^(AE69/10)))</f>
        <v>99.685714285714297</v>
      </c>
      <c r="D98" s="8">
        <f>IF(Leq!$E$21=0,0,10*LOG(0.5*10^(D69/10)+0.5*10^(AF69/10)))</f>
        <v>87.5</v>
      </c>
      <c r="E98" s="8">
        <f>IF(Leq!$E$21=0,0,10*LOG(0.5*10^(E69/10)+0.5*10^(AG69/10)))</f>
        <v>87.5</v>
      </c>
      <c r="F98" s="8">
        <f>IF(Leq!$E$21=0,0,10*LOG(0.5*10^(F69/10)+0.5*10^(AH69/10)))</f>
        <v>96.500000000000028</v>
      </c>
      <c r="G98" s="8">
        <f>IF(Leq!$E$21=0,0,10*LOG(0.5*10^(G69/10)+0.5*10^(AI69/10)))</f>
        <v>92.000000000000014</v>
      </c>
      <c r="H98" s="8">
        <f>IF(Leq!$E$21=0,0,10*LOG(0.5*10^(H69/10)+0.5*10^(AJ69/10)))</f>
        <v>92.000000000000014</v>
      </c>
      <c r="I98" s="8">
        <f>IF(Leq!$E$21=0,0,10*LOG(0.5*10^(I69/10)+0.5*10^(AK69/10)))</f>
        <v>101.86411760101215</v>
      </c>
      <c r="J98" s="8">
        <f>IF(Leq!$E$21=0,0,10*LOG(0.5*10^(J69/10)+0.5*10^(AL69/10)))</f>
        <v>106.46447580535605</v>
      </c>
      <c r="K98" s="8">
        <f>IF(Leq!$E$21=0,0,10*LOG(0.5*10^(K69/10)+0.5*10^(AM69/10)))</f>
        <v>106.06447580535604</v>
      </c>
      <c r="L98" s="8">
        <f>IF(Leq!$E$21=0,0,10*LOG(0.5*10^(L69/10)+0.5*10^(AN69/10)))</f>
        <v>81.39304723392749</v>
      </c>
      <c r="M98" s="8">
        <f>IF(Leq!$E$21=0,0,10*LOG(0.5*10^(M69/10)+0.5*10^(AO69/10)))</f>
        <v>100.62161866249892</v>
      </c>
      <c r="N98" s="8">
        <f>IF(Leq!$E$21=0,0,10*LOG(0.5*10^(N69/10)+0.5*10^(AP69/10)))</f>
        <v>94.621618662498918</v>
      </c>
      <c r="O98" s="8">
        <f>IF(Leq!$E$21=0,0,10*LOG(0.5*10^(O69/10)+0.5*10^(AQ69/10)))</f>
        <v>81.221618662498912</v>
      </c>
      <c r="P98" s="8">
        <f>IF(Leq!$E$21=0,0,10*LOG(0.5*10^(P69/10)+0.5*10^(AR69/10)))</f>
        <v>90.921618662498901</v>
      </c>
      <c r="Q98" s="8">
        <f>IF(Leq!$E$21=0,0,10*LOG(0.5*10^(Q69/10)+0.5*10^(AS69/10)))</f>
        <v>79.764475805356057</v>
      </c>
      <c r="R98" s="8">
        <f>IF(Leq!$E$21=0,0,10*LOG(0.5*10^(R69/10)+0.5*10^(AT69/10)))</f>
        <v>59.864475805356044</v>
      </c>
      <c r="S98" s="8">
        <f>IF(Leq!$E$21=0,0,10*LOG(0.5*10^(S69/10)+0.5*10^(AU69/10)))</f>
        <v>57.407332948213195</v>
      </c>
      <c r="T98" s="8">
        <f>IF(Leq!$E$21=0,0,10*LOG(0.5*10^(T69/10)+0.5*10^(AV69/10)))</f>
        <v>85.964475805356045</v>
      </c>
      <c r="U98" s="8">
        <f>IF(Leq!$E$21=0,0,10*LOG(0.5*10^(U69/10)+0.5*10^(AW69/10)))</f>
        <v>79.964475805356045</v>
      </c>
      <c r="V98" s="8">
        <f>IF(Leq!$E$21=0,0,10*LOG(0.5*10^(V69/10)+0.5*10^(AX69/10)))</f>
        <v>87.893047233927476</v>
      </c>
      <c r="W98" s="8">
        <f t="shared" ref="W98:AA120" si="75">10*LOG(0.5*10^(W69/10)+0.5*10^(AY69/10))</f>
        <v>91.864475805356051</v>
      </c>
      <c r="X98" s="8">
        <f>IF(Leq!$E$21=0,0,10*LOG(0.5*10^(X69/10)+0.5*10^(AZ69/10)))</f>
        <v>57.321618662498899</v>
      </c>
      <c r="Y98" s="8">
        <f t="shared" si="75"/>
        <v>0</v>
      </c>
      <c r="Z98" s="8">
        <f t="shared" si="75"/>
        <v>0</v>
      </c>
      <c r="AA98" s="8">
        <f t="shared" si="75"/>
        <v>0</v>
      </c>
    </row>
    <row r="99" spans="1:27" x14ac:dyDescent="0.3">
      <c r="A99" s="1">
        <v>80</v>
      </c>
      <c r="B99" s="8">
        <f>IF(Leq!$E$21=0,0,10*LOG(0.5*10^(B70/10)+0.5*10^(AD70/10)))</f>
        <v>96.150190091070328</v>
      </c>
      <c r="C99" s="8">
        <f>IF(Leq!$E$21=0,0,10*LOG(0.5*10^(C70/10)+0.5*10^(AE70/10)))</f>
        <v>100.19999999999999</v>
      </c>
      <c r="D99" s="8">
        <f>IF(Leq!$E$21=0,0,10*LOG(0.5*10^(D70/10)+0.5*10^(AF70/10)))</f>
        <v>86.5</v>
      </c>
      <c r="E99" s="8">
        <f>IF(Leq!$E$21=0,0,10*LOG(0.5*10^(E70/10)+0.5*10^(AG70/10)))</f>
        <v>86.5</v>
      </c>
      <c r="F99" s="8">
        <f>IF(Leq!$E$21=0,0,10*LOG(0.5*10^(F70/10)+0.5*10^(AH70/10)))</f>
        <v>89.5</v>
      </c>
      <c r="G99" s="8">
        <f>IF(Leq!$E$21=0,0,10*LOG(0.5*10^(G70/10)+0.5*10^(AI70/10)))</f>
        <v>92.000000000000014</v>
      </c>
      <c r="H99" s="8">
        <f>IF(Leq!$E$21=0,0,10*LOG(0.5*10^(H70/10)+0.5*10^(AJ70/10)))</f>
        <v>92.000000000000014</v>
      </c>
      <c r="I99" s="8">
        <f>IF(Leq!$E$21=0,0,10*LOG(0.5*10^(I70/10)+0.5*10^(AK70/10)))</f>
        <v>99.375189029583581</v>
      </c>
      <c r="J99" s="8">
        <f>IF(Leq!$E$21=0,0,10*LOG(0.5*10^(J70/10)+0.5*10^(AL70/10)))</f>
        <v>102.55676151964175</v>
      </c>
      <c r="K99" s="8">
        <f>IF(Leq!$E$21=0,0,10*LOG(0.5*10^(K70/10)+0.5*10^(AM70/10)))</f>
        <v>101.06104723392748</v>
      </c>
      <c r="L99" s="8">
        <f>IF(Leq!$E$21=0,0,10*LOG(0.5*10^(L70/10)+0.5*10^(AN70/10)))</f>
        <v>88.393047233927462</v>
      </c>
      <c r="M99" s="8">
        <f>IF(Leq!$E$21=0,0,10*LOG(0.5*10^(M70/10)+0.5*10^(AO70/10)))</f>
        <v>88.964475805356045</v>
      </c>
      <c r="N99" s="8">
        <f>IF(Leq!$E$21=0,0,10*LOG(0.5*10^(N70/10)+0.5*10^(AP70/10)))</f>
        <v>79.264475805356057</v>
      </c>
      <c r="O99" s="8">
        <f>IF(Leq!$E$21=0,0,10*LOG(0.5*10^(O70/10)+0.5*10^(AQ70/10)))</f>
        <v>88.264475805356057</v>
      </c>
      <c r="P99" s="8">
        <f>IF(Leq!$E$21=0,0,10*LOG(0.5*10^(P70/10)+0.5*10^(AR70/10)))</f>
        <v>97.964475805356045</v>
      </c>
      <c r="Q99" s="8">
        <f>IF(Leq!$E$21=0,0,10*LOG(0.5*10^(Q70/10)+0.5*10^(AS70/10)))</f>
        <v>90.035904376784629</v>
      </c>
      <c r="R99" s="8">
        <f>IF(Leq!$E$21=0,0,10*LOG(0.5*10^(R70/10)+0.5*10^(AT70/10)))</f>
        <v>77.00733294821319</v>
      </c>
      <c r="S99" s="8">
        <f>IF(Leq!$E$21=0,0,10*LOG(0.5*10^(S70/10)+0.5*10^(AU70/10)))</f>
        <v>79.121618662498904</v>
      </c>
      <c r="T99" s="8">
        <f>IF(Leq!$E$21=0,0,10*LOG(0.5*10^(T70/10)+0.5*10^(AV70/10)))</f>
        <v>92.235904376784617</v>
      </c>
      <c r="U99" s="8">
        <f>IF(Leq!$E$21=0,0,10*LOG(0.5*10^(U70/10)+0.5*10^(AW70/10)))</f>
        <v>75.221618662498912</v>
      </c>
      <c r="V99" s="8">
        <f>IF(Leq!$E$21=0,0,10*LOG(0.5*10^(V70/10)+0.5*10^(AX70/10)))</f>
        <v>86.764475805356057</v>
      </c>
      <c r="W99" s="8">
        <f t="shared" si="75"/>
        <v>94.764475805356057</v>
      </c>
      <c r="X99" s="8">
        <f>IF(Leq!$E$21=0,0,10*LOG(0.5*10^(X70/10)+0.5*10^(AZ70/10)))</f>
        <v>57.321618662498899</v>
      </c>
      <c r="Y99" s="8">
        <f t="shared" si="75"/>
        <v>0</v>
      </c>
      <c r="Z99" s="8">
        <f t="shared" si="75"/>
        <v>0</v>
      </c>
      <c r="AA99" s="8">
        <f t="shared" si="75"/>
        <v>0</v>
      </c>
    </row>
    <row r="100" spans="1:27" x14ac:dyDescent="0.3">
      <c r="A100" s="1">
        <v>100</v>
      </c>
      <c r="B100" s="8">
        <f>IF(Leq!$E$21=0,0,10*LOG(0.5*10^(B71/10)+0.5*10^(AD71/10)))</f>
        <v>93.793047233927481</v>
      </c>
      <c r="C100" s="8">
        <f>IF(Leq!$E$21=0,0,10*LOG(0.5*10^(C71/10)+0.5*10^(AE71/10)))</f>
        <v>100.19999999999999</v>
      </c>
      <c r="D100" s="8">
        <f>IF(Leq!$E$21=0,0,10*LOG(0.5*10^(D71/10)+0.5*10^(AF71/10)))</f>
        <v>81.311428571428564</v>
      </c>
      <c r="E100" s="8">
        <f>IF(Leq!$E$21=0,0,10*LOG(0.5*10^(E71/10)+0.5*10^(AG71/10)))</f>
        <v>82.44285714285715</v>
      </c>
      <c r="F100" s="8">
        <f>IF(Leq!$E$21=0,0,10*LOG(0.5*10^(F71/10)+0.5*10^(AH71/10)))</f>
        <v>84.657142857142858</v>
      </c>
      <c r="G100" s="8">
        <f>IF(Leq!$E$21=0,0,10*LOG(0.5*10^(G71/10)+0.5*10^(AI71/10)))</f>
        <v>90.35714285714289</v>
      </c>
      <c r="H100" s="8">
        <f>IF(Leq!$E$21=0,0,10*LOG(0.5*10^(H71/10)+0.5*10^(AJ71/10)))</f>
        <v>90.35714285714289</v>
      </c>
      <c r="I100" s="8">
        <f>IF(Leq!$E$21=0,0,10*LOG(0.5*10^(I71/10)+0.5*10^(AK71/10)))</f>
        <v>96.388146172440727</v>
      </c>
      <c r="J100" s="8">
        <f>IF(Leq!$E$21=0,0,10*LOG(0.5*10^(J71/10)+0.5*10^(AL71/10)))</f>
        <v>96.793047233927481</v>
      </c>
      <c r="K100" s="8">
        <f>IF(Leq!$E$21=0,0,10*LOG(0.5*10^(K71/10)+0.5*10^(AM71/10)))</f>
        <v>95.493047233927484</v>
      </c>
      <c r="L100" s="8">
        <f>IF(Leq!$E$21=0,0,10*LOG(0.5*10^(L71/10)+0.5*10^(AN71/10)))</f>
        <v>91.164475805356048</v>
      </c>
      <c r="M100" s="8">
        <f>IF(Leq!$E$21=0,0,10*LOG(0.5*10^(M71/10)+0.5*10^(AO71/10)))</f>
        <v>90.464475805356045</v>
      </c>
      <c r="N100" s="8">
        <f>IF(Leq!$E$21=0,0,10*LOG(0.5*10^(N71/10)+0.5*10^(AP71/10)))</f>
        <v>97.964475805356045</v>
      </c>
      <c r="O100" s="8">
        <f>IF(Leq!$E$21=0,0,10*LOG(0.5*10^(O71/10)+0.5*10^(AQ71/10)))</f>
        <v>90.37876151964177</v>
      </c>
      <c r="P100" s="8">
        <f>IF(Leq!$E$21=0,0,10*LOG(0.5*10^(P71/10)+0.5*10^(AR71/10)))</f>
        <v>84.207332948213192</v>
      </c>
      <c r="Q100" s="8">
        <f>IF(Leq!$E$21=0,0,10*LOG(0.5*10^(Q71/10)+0.5*10^(AS71/10)))</f>
        <v>87.821618662498906</v>
      </c>
      <c r="R100" s="8">
        <f>IF(Leq!$E$21=0,0,10*LOG(0.5*10^(R71/10)+0.5*10^(AT71/10)))</f>
        <v>57.407332948213195</v>
      </c>
      <c r="S100" s="8">
        <f>IF(Leq!$E$21=0,0,10*LOG(0.5*10^(S71/10)+0.5*10^(AU71/10)))</f>
        <v>57.407332948213195</v>
      </c>
      <c r="T100" s="8">
        <f>IF(Leq!$E$21=0,0,10*LOG(0.5*10^(T71/10)+0.5*10^(AV71/10)))</f>
        <v>59.521618662498909</v>
      </c>
      <c r="U100" s="8">
        <f>IF(Leq!$E$21=0,0,10*LOG(0.5*10^(U71/10)+0.5*10^(AW71/10)))</f>
        <v>57.750190091070337</v>
      </c>
      <c r="V100" s="8">
        <f>IF(Leq!$E$21=0,0,10*LOG(0.5*10^(V71/10)+0.5*10^(AX71/10)))</f>
        <v>83.478761519641779</v>
      </c>
      <c r="W100" s="8">
        <f t="shared" si="75"/>
        <v>94.821618662498935</v>
      </c>
      <c r="X100" s="8">
        <f>IF(Leq!$E$21=0,0,10*LOG(0.5*10^(X71/10)+0.5*10^(AZ71/10)))</f>
        <v>77.064475805356054</v>
      </c>
      <c r="Y100" s="8">
        <f t="shared" si="75"/>
        <v>0</v>
      </c>
      <c r="Z100" s="8">
        <f t="shared" si="75"/>
        <v>0</v>
      </c>
      <c r="AA100" s="8">
        <f t="shared" si="75"/>
        <v>0</v>
      </c>
    </row>
    <row r="101" spans="1:27" x14ac:dyDescent="0.3">
      <c r="A101" s="1">
        <v>125</v>
      </c>
      <c r="B101" s="8">
        <f>IF(Leq!$E$21=0,0,10*LOG(0.5*10^(B72/10)+0.5*10^(AD72/10)))</f>
        <v>98.293047233927496</v>
      </c>
      <c r="C101" s="8">
        <f>IF(Leq!$E$21=0,0,10*LOG(0.5*10^(C72/10)+0.5*10^(AE72/10)))</f>
        <v>101.80000000000001</v>
      </c>
      <c r="D101" s="8">
        <f>IF(Leq!$E$21=0,0,10*LOG(0.5*10^(D72/10)+0.5*10^(AF72/10)))</f>
        <v>79.811428571428564</v>
      </c>
      <c r="E101" s="8">
        <f>IF(Leq!$E$21=0,0,10*LOG(0.5*10^(E72/10)+0.5*10^(AG72/10)))</f>
        <v>80.942857142857164</v>
      </c>
      <c r="F101" s="8">
        <f>IF(Leq!$E$21=0,0,10*LOG(0.5*10^(F72/10)+0.5*10^(AH72/10)))</f>
        <v>83.657142857142873</v>
      </c>
      <c r="G101" s="8">
        <f>IF(Leq!$E$21=0,0,10*LOG(0.5*10^(G72/10)+0.5*10^(AI72/10)))</f>
        <v>90.35714285714289</v>
      </c>
      <c r="H101" s="8">
        <f>IF(Leq!$E$21=0,0,10*LOG(0.5*10^(H72/10)+0.5*10^(AJ72/10)))</f>
        <v>90.35714285714289</v>
      </c>
      <c r="I101" s="8">
        <f>IF(Leq!$E$21=0,0,10*LOG(0.5*10^(I72/10)+0.5*10^(AK72/10)))</f>
        <v>95.788146172440747</v>
      </c>
      <c r="J101" s="8">
        <f>IF(Leq!$E$21=0,0,10*LOG(0.5*10^(J72/10)+0.5*10^(AL72/10)))</f>
        <v>98.493047233927498</v>
      </c>
      <c r="K101" s="8">
        <f>IF(Leq!$E$21=0,0,10*LOG(0.5*10^(K72/10)+0.5*10^(AM72/10)))</f>
        <v>97.293047233927496</v>
      </c>
      <c r="L101" s="8">
        <f>IF(Leq!$E$21=0,0,10*LOG(0.5*10^(L72/10)+0.5*10^(AN72/10)))</f>
        <v>91.621618662498918</v>
      </c>
      <c r="M101" s="8">
        <f>IF(Leq!$E$21=0,0,10*LOG(0.5*10^(M72/10)+0.5*10^(AO72/10)))</f>
        <v>88.264475805356057</v>
      </c>
      <c r="N101" s="8">
        <f>IF(Leq!$E$21=0,0,10*LOG(0.5*10^(N72/10)+0.5*10^(AP72/10)))</f>
        <v>90.921618662498901</v>
      </c>
      <c r="O101" s="8">
        <f>IF(Leq!$E$21=0,0,10*LOG(0.5*10^(O72/10)+0.5*10^(AQ72/10)))</f>
        <v>92.464475805356045</v>
      </c>
      <c r="P101" s="8">
        <f>IF(Leq!$E$21=0,0,10*LOG(0.5*10^(P72/10)+0.5*10^(AR72/10)))</f>
        <v>98.664475805356062</v>
      </c>
      <c r="Q101" s="8">
        <f>IF(Leq!$E$21=0,0,10*LOG(0.5*10^(Q72/10)+0.5*10^(AS72/10)))</f>
        <v>88.578761519641773</v>
      </c>
      <c r="R101" s="8">
        <f>IF(Leq!$E$21=0,0,10*LOG(0.5*10^(R72/10)+0.5*10^(AT72/10)))</f>
        <v>81.307332948213201</v>
      </c>
      <c r="S101" s="8">
        <f>IF(Leq!$E$21=0,0,10*LOG(0.5*10^(S72/10)+0.5*10^(AU72/10)))</f>
        <v>85.964475805356045</v>
      </c>
      <c r="T101" s="8">
        <f>IF(Leq!$E$21=0,0,10*LOG(0.5*10^(T72/10)+0.5*10^(AV72/10)))</f>
        <v>57.407332948213195</v>
      </c>
      <c r="U101" s="8">
        <f>IF(Leq!$E$21=0,0,10*LOG(0.5*10^(U72/10)+0.5*10^(AW72/10)))</f>
        <v>57.750190091070337</v>
      </c>
      <c r="V101" s="8">
        <f>IF(Leq!$E$21=0,0,10*LOG(0.5*10^(V72/10)+0.5*10^(AX72/10)))</f>
        <v>87.321618662498935</v>
      </c>
      <c r="W101" s="8">
        <f t="shared" si="75"/>
        <v>97.478761519641779</v>
      </c>
      <c r="X101" s="8">
        <f>IF(Leq!$E$21=0,0,10*LOG(0.5*10^(X72/10)+0.5*10^(AZ72/10)))</f>
        <v>67.364475805356051</v>
      </c>
      <c r="Y101" s="8">
        <f t="shared" si="75"/>
        <v>0</v>
      </c>
      <c r="Z101" s="8">
        <f t="shared" si="75"/>
        <v>0</v>
      </c>
      <c r="AA101" s="8">
        <f t="shared" si="75"/>
        <v>0</v>
      </c>
    </row>
    <row r="102" spans="1:27" x14ac:dyDescent="0.3">
      <c r="A102" s="1">
        <v>160</v>
      </c>
      <c r="B102" s="8">
        <f>IF(Leq!$E$21=0,0,10*LOG(0.5*10^(B73/10)+0.5*10^(AD73/10)))</f>
        <v>89.293047233927481</v>
      </c>
      <c r="C102" s="8">
        <f>IF(Leq!$E$21=0,0,10*LOG(0.5*10^(C73/10)+0.5*10^(AE73/10)))</f>
        <v>96.142857142857153</v>
      </c>
      <c r="D102" s="8">
        <f>IF(Leq!$E$21=0,0,10*LOG(0.5*10^(D73/10)+0.5*10^(AF73/10)))</f>
        <v>80.311428571428564</v>
      </c>
      <c r="E102" s="8">
        <f>IF(Leq!$E$21=0,0,10*LOG(0.5*10^(E73/10)+0.5*10^(AG73/10)))</f>
        <v>81.44285714285715</v>
      </c>
      <c r="F102" s="8">
        <f>IF(Leq!$E$21=0,0,10*LOG(0.5*10^(F73/10)+0.5*10^(AH73/10)))</f>
        <v>84.657142857142858</v>
      </c>
      <c r="G102" s="8">
        <f>IF(Leq!$E$21=0,0,10*LOG(0.5*10^(G73/10)+0.5*10^(AI73/10)))</f>
        <v>90.35714285714289</v>
      </c>
      <c r="H102" s="8">
        <f>IF(Leq!$E$21=0,0,10*LOG(0.5*10^(H73/10)+0.5*10^(AJ73/10)))</f>
        <v>90.35714285714289</v>
      </c>
      <c r="I102" s="8">
        <f>IF(Leq!$E$21=0,0,10*LOG(0.5*10^(I73/10)+0.5*10^(AK73/10)))</f>
        <v>94.688146172440753</v>
      </c>
      <c r="J102" s="8">
        <f>IF(Leq!$E$21=0,0,10*LOG(0.5*10^(J73/10)+0.5*10^(AL73/10)))</f>
        <v>94.993047233927484</v>
      </c>
      <c r="K102" s="8">
        <f>IF(Leq!$E$21=0,0,10*LOG(0.5*10^(K73/10)+0.5*10^(AM73/10)))</f>
        <v>94.993047233927484</v>
      </c>
      <c r="L102" s="8">
        <f>IF(Leq!$E$21=0,0,10*LOG(0.5*10^(L73/10)+0.5*10^(AN73/10)))</f>
        <v>92.193047233927473</v>
      </c>
      <c r="M102" s="8">
        <f>IF(Leq!$E$21=0,0,10*LOG(0.5*10^(M73/10)+0.5*10^(AO73/10)))</f>
        <v>86.764475805356057</v>
      </c>
      <c r="N102" s="8">
        <f>IF(Leq!$E$21=0,0,10*LOG(0.5*10^(N73/10)+0.5*10^(AP73/10)))</f>
        <v>85.964475805356045</v>
      </c>
      <c r="O102" s="8">
        <f>IF(Leq!$E$21=0,0,10*LOG(0.5*10^(O73/10)+0.5*10^(AQ73/10)))</f>
        <v>89.764475805356057</v>
      </c>
      <c r="P102" s="8">
        <f>IF(Leq!$E$21=0,0,10*LOG(0.5*10^(P73/10)+0.5*10^(AR73/10)))</f>
        <v>95.578761519641773</v>
      </c>
      <c r="Q102" s="8">
        <f>IF(Leq!$E$21=0,0,10*LOG(0.5*10^(Q73/10)+0.5*10^(AS73/10)))</f>
        <v>83.193047233927487</v>
      </c>
      <c r="R102" s="8">
        <f>IF(Leq!$E$21=0,0,10*LOG(0.5*10^(R73/10)+0.5*10^(AT73/10)))</f>
        <v>87.93590437678462</v>
      </c>
      <c r="S102" s="8">
        <f>IF(Leq!$E$21=0,0,10*LOG(0.5*10^(S73/10)+0.5*10^(AU73/10)))</f>
        <v>87.93590437678462</v>
      </c>
      <c r="T102" s="8">
        <f>IF(Leq!$E$21=0,0,10*LOG(0.5*10^(T73/10)+0.5*10^(AV73/10)))</f>
        <v>87.93590437678462</v>
      </c>
      <c r="U102" s="8">
        <f>IF(Leq!$E$21=0,0,10*LOG(0.5*10^(U73/10)+0.5*10^(AW73/10)))</f>
        <v>78.735904376784617</v>
      </c>
      <c r="V102" s="8">
        <f>IF(Leq!$E$21=0,0,10*LOG(0.5*10^(V73/10)+0.5*10^(AX73/10)))</f>
        <v>84.464475805356045</v>
      </c>
      <c r="W102" s="8">
        <f t="shared" si="75"/>
        <v>96.621618662498904</v>
      </c>
      <c r="X102" s="8">
        <f>IF(Leq!$E$21=0,0,10*LOG(0.5*10^(X73/10)+0.5*10^(AZ73/10)))</f>
        <v>71.064475805356039</v>
      </c>
      <c r="Y102" s="8">
        <f t="shared" si="75"/>
        <v>0</v>
      </c>
      <c r="Z102" s="8">
        <f t="shared" si="75"/>
        <v>0</v>
      </c>
      <c r="AA102" s="8">
        <f t="shared" si="75"/>
        <v>0</v>
      </c>
    </row>
    <row r="103" spans="1:27" x14ac:dyDescent="0.3">
      <c r="A103" s="1">
        <v>200</v>
      </c>
      <c r="B103" s="8">
        <f>IF(Leq!$E$21=0,0,10*LOG(0.5*10^(B74/10)+0.5*10^(AD74/10)))</f>
        <v>85.335904376784626</v>
      </c>
      <c r="C103" s="8">
        <f>IF(Leq!$E$21=0,0,10*LOG(0.5*10^(C74/10)+0.5*10^(AE74/10)))</f>
        <v>90.35714285714289</v>
      </c>
      <c r="D103" s="8">
        <f>IF(Leq!$E$21=0,0,10*LOG(0.5*10^(D74/10)+0.5*10^(AF74/10)))</f>
        <v>79.09</v>
      </c>
      <c r="E103" s="8">
        <f>IF(Leq!$E$21=0,0,10*LOG(0.5*10^(E74/10)+0.5*10^(AG74/10)))</f>
        <v>80.300000000000011</v>
      </c>
      <c r="F103" s="8">
        <f>IF(Leq!$E$21=0,0,10*LOG(0.5*10^(F74/10)+0.5*10^(AH74/10)))</f>
        <v>83.171428571428578</v>
      </c>
      <c r="G103" s="8">
        <f>IF(Leq!$E$21=0,0,10*LOG(0.5*10^(G74/10)+0.5*10^(AI74/10)))</f>
        <v>89.171428571428606</v>
      </c>
      <c r="H103" s="8">
        <f>IF(Leq!$E$21=0,0,10*LOG(0.5*10^(H74/10)+0.5*10^(AJ74/10)))</f>
        <v>89.171428571428606</v>
      </c>
      <c r="I103" s="8">
        <f>IF(Leq!$E$21=0,0,10*LOG(0.5*10^(I74/10)+0.5*10^(AK74/10)))</f>
        <v>91.979574743869321</v>
      </c>
      <c r="J103" s="8">
        <f>IF(Leq!$E$21=0,0,10*LOG(0.5*10^(J74/10)+0.5*10^(AL74/10)))</f>
        <v>92.535904376784629</v>
      </c>
      <c r="K103" s="8">
        <f>IF(Leq!$E$21=0,0,10*LOG(0.5*10^(K74/10)+0.5*10^(AM74/10)))</f>
        <v>90.235904376784632</v>
      </c>
      <c r="L103" s="8">
        <f>IF(Leq!$E$21=0,0,10*LOG(0.5*10^(L74/10)+0.5*10^(AN74/10)))</f>
        <v>89.764475805356057</v>
      </c>
      <c r="M103" s="8">
        <f>IF(Leq!$E$21=0,0,10*LOG(0.5*10^(M74/10)+0.5*10^(AO74/10)))</f>
        <v>91.164475805356048</v>
      </c>
      <c r="N103" s="8">
        <f>IF(Leq!$E$21=0,0,10*LOG(0.5*10^(N74/10)+0.5*10^(AP74/10)))</f>
        <v>88.621618662498918</v>
      </c>
      <c r="O103" s="8">
        <f>IF(Leq!$E$21=0,0,10*LOG(0.5*10^(O74/10)+0.5*10^(AQ74/10)))</f>
        <v>92.664475805356048</v>
      </c>
      <c r="P103" s="8">
        <f>IF(Leq!$E$21=0,0,10*LOG(0.5*10^(P74/10)+0.5*10^(AR74/10)))</f>
        <v>83.50733294821319</v>
      </c>
      <c r="Q103" s="8">
        <f>IF(Leq!$E$21=0,0,10*LOG(0.5*10^(Q74/10)+0.5*10^(AS74/10)))</f>
        <v>83.650190091070328</v>
      </c>
      <c r="R103" s="8">
        <f>IF(Leq!$E$21=0,0,10*LOG(0.5*10^(R74/10)+0.5*10^(AT74/10)))</f>
        <v>90.264475805356042</v>
      </c>
      <c r="S103" s="8">
        <f>IF(Leq!$E$21=0,0,10*LOG(0.5*10^(S74/10)+0.5*10^(AU74/10)))</f>
        <v>92.464475805356031</v>
      </c>
      <c r="T103" s="8">
        <f>IF(Leq!$E$21=0,0,10*LOG(0.5*10^(T74/10)+0.5*10^(AV74/10)))</f>
        <v>92.464475805356031</v>
      </c>
      <c r="U103" s="8">
        <f>IF(Leq!$E$21=0,0,10*LOG(0.5*10^(U74/10)+0.5*10^(AW74/10)))</f>
        <v>76.721618662498926</v>
      </c>
      <c r="V103" s="8">
        <f>IF(Leq!$E$21=0,0,10*LOG(0.5*10^(V74/10)+0.5*10^(AX74/10)))</f>
        <v>85.264475805356042</v>
      </c>
      <c r="W103" s="8">
        <f t="shared" si="75"/>
        <v>93.321618662498906</v>
      </c>
      <c r="X103" s="8">
        <f>IF(Leq!$E$21=0,0,10*LOG(0.5*10^(X74/10)+0.5*10^(AZ74/10)))</f>
        <v>81.464475805356045</v>
      </c>
      <c r="Y103" s="8">
        <f t="shared" si="75"/>
        <v>0</v>
      </c>
      <c r="Z103" s="8">
        <f t="shared" si="75"/>
        <v>0</v>
      </c>
      <c r="AA103" s="8">
        <f t="shared" si="75"/>
        <v>0</v>
      </c>
    </row>
    <row r="104" spans="1:27" x14ac:dyDescent="0.3">
      <c r="A104" s="1">
        <v>250</v>
      </c>
      <c r="B104" s="8">
        <f>IF(Leq!$E$21=0,0,10*LOG(0.5*10^(B75/10)+0.5*10^(AD75/10)))</f>
        <v>94.335904376784626</v>
      </c>
      <c r="C104" s="8">
        <f>IF(Leq!$E$21=0,0,10*LOG(0.5*10^(C75/10)+0.5*10^(AE75/10)))</f>
        <v>84.557142857142864</v>
      </c>
      <c r="D104" s="8">
        <f>IF(Leq!$E$21=0,0,10*LOG(0.5*10^(D75/10)+0.5*10^(AF75/10)))</f>
        <v>79.59</v>
      </c>
      <c r="E104" s="8">
        <f>IF(Leq!$E$21=0,0,10*LOG(0.5*10^(E75/10)+0.5*10^(AG75/10)))</f>
        <v>80.8</v>
      </c>
      <c r="F104" s="8">
        <f>IF(Leq!$E$21=0,0,10*LOG(0.5*10^(F75/10)+0.5*10^(AH75/10)))</f>
        <v>83.171428571428578</v>
      </c>
      <c r="G104" s="8">
        <f>IF(Leq!$E$21=0,0,10*LOG(0.5*10^(G75/10)+0.5*10^(AI75/10)))</f>
        <v>89.171428571428606</v>
      </c>
      <c r="H104" s="8">
        <f>IF(Leq!$E$21=0,0,10*LOG(0.5*10^(H75/10)+0.5*10^(AJ75/10)))</f>
        <v>89.171428571428606</v>
      </c>
      <c r="I104" s="8">
        <f>IF(Leq!$E$21=0,0,10*LOG(0.5*10^(I75/10)+0.5*10^(AK75/10)))</f>
        <v>94.079574743869316</v>
      </c>
      <c r="J104" s="8">
        <f>IF(Leq!$E$21=0,0,10*LOG(0.5*10^(J75/10)+0.5*10^(AL75/10)))</f>
        <v>94.835904376784612</v>
      </c>
      <c r="K104" s="8">
        <f>IF(Leq!$E$21=0,0,10*LOG(0.5*10^(K75/10)+0.5*10^(AM75/10)))</f>
        <v>92.635904376784609</v>
      </c>
      <c r="L104" s="8">
        <f>IF(Leq!$E$21=0,0,10*LOG(0.5*10^(L75/10)+0.5*10^(AN75/10)))</f>
        <v>87.33590437678464</v>
      </c>
      <c r="M104" s="8">
        <f>IF(Leq!$E$21=0,0,10*LOG(0.5*10^(M75/10)+0.5*10^(AO75/10)))</f>
        <v>88.264475805356057</v>
      </c>
      <c r="N104" s="8">
        <f>IF(Leq!$E$21=0,0,10*LOG(0.5*10^(N75/10)+0.5*10^(AP75/10)))</f>
        <v>87.221618662498926</v>
      </c>
      <c r="O104" s="8">
        <f>IF(Leq!$E$21=0,0,10*LOG(0.5*10^(O75/10)+0.5*10^(AQ75/10)))</f>
        <v>92.664475805356048</v>
      </c>
      <c r="P104" s="8">
        <f>IF(Leq!$E$21=0,0,10*LOG(0.5*10^(P75/10)+0.5*10^(AR75/10)))</f>
        <v>94.593047233927479</v>
      </c>
      <c r="Q104" s="8">
        <f>IF(Leq!$E$21=0,0,10*LOG(0.5*10^(Q75/10)+0.5*10^(AS75/10)))</f>
        <v>82.307332948213201</v>
      </c>
      <c r="R104" s="8">
        <f>IF(Leq!$E$21=0,0,10*LOG(0.5*10^(R75/10)+0.5*10^(AT75/10)))</f>
        <v>92.350190091070345</v>
      </c>
      <c r="S104" s="8">
        <f>IF(Leq!$E$21=0,0,10*LOG(0.5*10^(S75/10)+0.5*10^(AU75/10)))</f>
        <v>92.464475805356031</v>
      </c>
      <c r="T104" s="8">
        <f>IF(Leq!$E$21=0,0,10*LOG(0.5*10^(T75/10)+0.5*10^(AV75/10)))</f>
        <v>88.264475805356057</v>
      </c>
      <c r="U104" s="8">
        <f>IF(Leq!$E$21=0,0,10*LOG(0.5*10^(U75/10)+0.5*10^(AW75/10)))</f>
        <v>82.178761519641782</v>
      </c>
      <c r="V104" s="8">
        <f>IF(Leq!$E$21=0,0,10*LOG(0.5*10^(V75/10)+0.5*10^(AX75/10)))</f>
        <v>81.37876151964177</v>
      </c>
      <c r="W104" s="8">
        <f t="shared" si="75"/>
        <v>90.807332948213201</v>
      </c>
      <c r="X104" s="8">
        <f>IF(Leq!$E$21=0,0,10*LOG(0.5*10^(X75/10)+0.5*10^(AZ75/10)))</f>
        <v>74.678761519641782</v>
      </c>
      <c r="Y104" s="8">
        <f t="shared" si="75"/>
        <v>0</v>
      </c>
      <c r="Z104" s="8">
        <f t="shared" si="75"/>
        <v>0</v>
      </c>
      <c r="AA104" s="8">
        <f t="shared" si="75"/>
        <v>0</v>
      </c>
    </row>
    <row r="105" spans="1:27" x14ac:dyDescent="0.3">
      <c r="A105" s="1">
        <v>315</v>
      </c>
      <c r="B105" s="8">
        <f>IF(Leq!$E$21=0,0,10*LOG(0.5*10^(B76/10)+0.5*10^(AD76/10)))</f>
        <v>93.835904376784626</v>
      </c>
      <c r="C105" s="8">
        <f>IF(Leq!$E$21=0,0,10*LOG(0.5*10^(C76/10)+0.5*10^(AE76/10)))</f>
        <v>79.857142857142875</v>
      </c>
      <c r="D105" s="8">
        <f>IF(Leq!$E$21=0,0,10*LOG(0.5*10^(D76/10)+0.5*10^(AF76/10)))</f>
        <v>79.09</v>
      </c>
      <c r="E105" s="8">
        <f>IF(Leq!$E$21=0,0,10*LOG(0.5*10^(E76/10)+0.5*10^(AG76/10)))</f>
        <v>80.300000000000011</v>
      </c>
      <c r="F105" s="8">
        <f>IF(Leq!$E$21=0,0,10*LOG(0.5*10^(F76/10)+0.5*10^(AH76/10)))</f>
        <v>83.171428571428578</v>
      </c>
      <c r="G105" s="8">
        <f>IF(Leq!$E$21=0,0,10*LOG(0.5*10^(G76/10)+0.5*10^(AI76/10)))</f>
        <v>89.171428571428606</v>
      </c>
      <c r="H105" s="8">
        <f>IF(Leq!$E$21=0,0,10*LOG(0.5*10^(H76/10)+0.5*10^(AJ76/10)))</f>
        <v>89.171428571428606</v>
      </c>
      <c r="I105" s="8">
        <f>IF(Leq!$E$21=0,0,10*LOG(0.5*10^(I76/10)+0.5*10^(AK76/10)))</f>
        <v>95.679574743869296</v>
      </c>
      <c r="J105" s="8">
        <f>IF(Leq!$E$21=0,0,10*LOG(0.5*10^(J76/10)+0.5*10^(AL76/10)))</f>
        <v>96.43590437678462</v>
      </c>
      <c r="K105" s="8">
        <f>IF(Leq!$E$21=0,0,10*LOG(0.5*10^(K76/10)+0.5*10^(AM76/10)))</f>
        <v>95.335904376784626</v>
      </c>
      <c r="L105" s="8">
        <f>IF(Leq!$E$21=0,0,10*LOG(0.5*10^(L76/10)+0.5*10^(AN76/10)))</f>
        <v>91.621618662498918</v>
      </c>
      <c r="M105" s="8">
        <f>IF(Leq!$E$21=0,0,10*LOG(0.5*10^(M76/10)+0.5*10^(AO76/10)))</f>
        <v>89.421618662498915</v>
      </c>
      <c r="N105" s="8">
        <f>IF(Leq!$E$21=0,0,10*LOG(0.5*10^(N76/10)+0.5*10^(AP76/10)))</f>
        <v>82.721618662498912</v>
      </c>
      <c r="O105" s="8">
        <f>IF(Leq!$E$21=0,0,10*LOG(0.5*10^(O76/10)+0.5*10^(AQ76/10)))</f>
        <v>86.421618662498915</v>
      </c>
      <c r="P105" s="8">
        <f>IF(Leq!$E$21=0,0,10*LOG(0.5*10^(P76/10)+0.5*10^(AR76/10)))</f>
        <v>90.121618662498918</v>
      </c>
      <c r="Q105" s="8">
        <f>IF(Leq!$E$21=0,0,10*LOG(0.5*10^(Q76/10)+0.5*10^(AS76/10)))</f>
        <v>85.964475805356045</v>
      </c>
      <c r="R105" s="8">
        <f>IF(Leq!$E$21=0,0,10*LOG(0.5*10^(R76/10)+0.5*10^(AT76/10)))</f>
        <v>94.635904376784637</v>
      </c>
      <c r="S105" s="8">
        <f>IF(Leq!$E$21=0,0,10*LOG(0.5*10^(S76/10)+0.5*10^(AU76/10)))</f>
        <v>57.407332948213195</v>
      </c>
      <c r="T105" s="8">
        <f>IF(Leq!$E$21=0,0,10*LOG(0.5*10^(T76/10)+0.5*10^(AV76/10)))</f>
        <v>57.407332948213195</v>
      </c>
      <c r="U105" s="8">
        <f>IF(Leq!$E$21=0,0,10*LOG(0.5*10^(U76/10)+0.5*10^(AW76/10)))</f>
        <v>81.37876151964177</v>
      </c>
      <c r="V105" s="8">
        <f>IF(Leq!$E$21=0,0,10*LOG(0.5*10^(V76/10)+0.5*10^(AX76/10)))</f>
        <v>82.964475805356045</v>
      </c>
      <c r="W105" s="8">
        <f t="shared" si="75"/>
        <v>90.707332948213178</v>
      </c>
      <c r="X105" s="8">
        <f>IF(Leq!$E$21=0,0,10*LOG(0.5*10^(X76/10)+0.5*10^(AZ76/10)))</f>
        <v>57.321618662498899</v>
      </c>
      <c r="Y105" s="8">
        <f t="shared" si="75"/>
        <v>0</v>
      </c>
      <c r="Z105" s="8">
        <f t="shared" si="75"/>
        <v>0</v>
      </c>
      <c r="AA105" s="8">
        <f t="shared" si="75"/>
        <v>0</v>
      </c>
    </row>
    <row r="106" spans="1:27" x14ac:dyDescent="0.3">
      <c r="A106" s="1">
        <v>400</v>
      </c>
      <c r="B106" s="8">
        <f>IF(Leq!$E$21=0,0,10*LOG(0.5*10^(B77/10)+0.5*10^(AD77/10)))</f>
        <v>95.221618662498898</v>
      </c>
      <c r="C106" s="8">
        <f>IF(Leq!$E$21=0,0,10*LOG(0.5*10^(C77/10)+0.5*10^(AE77/10)))</f>
        <v>81.457142857142856</v>
      </c>
      <c r="D106" s="8">
        <f>IF(Leq!$E$21=0,0,10*LOG(0.5*10^(D77/10)+0.5*10^(AF77/10)))</f>
        <v>77.45714285714287</v>
      </c>
      <c r="E106" s="8">
        <f>IF(Leq!$E$21=0,0,10*LOG(0.5*10^(E77/10)+0.5*10^(AG77/10)))</f>
        <v>78.714285714285722</v>
      </c>
      <c r="F106" s="8">
        <f>IF(Leq!$E$21=0,0,10*LOG(0.5*10^(F77/10)+0.5*10^(AH77/10)))</f>
        <v>83.142857142857153</v>
      </c>
      <c r="G106" s="8">
        <f>IF(Leq!$E$21=0,0,10*LOG(0.5*10^(G77/10)+0.5*10^(AI77/10)))</f>
        <v>89.142857142857139</v>
      </c>
      <c r="H106" s="8">
        <f>IF(Leq!$E$21=0,0,10*LOG(0.5*10^(H77/10)+0.5*10^(AJ77/10)))</f>
        <v>89.142857142857139</v>
      </c>
      <c r="I106" s="8">
        <f>IF(Leq!$E$21=0,0,10*LOG(0.5*10^(I77/10)+0.5*10^(AK77/10)))</f>
        <v>93.902431886726475</v>
      </c>
      <c r="J106" s="8">
        <f>IF(Leq!$E$21=0,0,10*LOG(0.5*10^(J77/10)+0.5*10^(AL77/10)))</f>
        <v>94.721618662498912</v>
      </c>
      <c r="K106" s="8">
        <f>IF(Leq!$E$21=0,0,10*LOG(0.5*10^(K77/10)+0.5*10^(AM77/10)))</f>
        <v>96.121618662498918</v>
      </c>
      <c r="L106" s="8">
        <f>IF(Leq!$E$21=0,0,10*LOG(0.5*10^(L77/10)+0.5*10^(AN77/10)))</f>
        <v>94.878761519641756</v>
      </c>
      <c r="M106" s="8">
        <f>IF(Leq!$E$21=0,0,10*LOG(0.5*10^(M77/10)+0.5*10^(AO77/10)))</f>
        <v>93.921618662498915</v>
      </c>
      <c r="N106" s="8">
        <f>IF(Leq!$E$21=0,0,10*LOG(0.5*10^(N77/10)+0.5*10^(AP77/10)))</f>
        <v>88.150190091070357</v>
      </c>
      <c r="O106" s="8">
        <f>IF(Leq!$E$21=0,0,10*LOG(0.5*10^(O77/10)+0.5*10^(AQ77/10)))</f>
        <v>87.921618662498915</v>
      </c>
      <c r="P106" s="8">
        <f>IF(Leq!$E$21=0,0,10*LOG(0.5*10^(P77/10)+0.5*10^(AR77/10)))</f>
        <v>85.721618662498926</v>
      </c>
      <c r="Q106" s="8">
        <f>IF(Leq!$E$21=0,0,10*LOG(0.5*10^(Q77/10)+0.5*10^(AS77/10)))</f>
        <v>88.164475805356034</v>
      </c>
      <c r="R106" s="8">
        <f>IF(Leq!$E$21=0,0,10*LOG(0.5*10^(R77/10)+0.5*10^(AT77/10)))</f>
        <v>63.7073329482132</v>
      </c>
      <c r="S106" s="8">
        <f>IF(Leq!$E$21=0,0,10*LOG(0.5*10^(S77/10)+0.5*10^(AU77/10)))</f>
        <v>57.407332948213195</v>
      </c>
      <c r="T106" s="8">
        <f>IF(Leq!$E$21=0,0,10*LOG(0.5*10^(T77/10)+0.5*10^(AV77/10)))</f>
        <v>85.707332948213178</v>
      </c>
      <c r="U106" s="8">
        <f>IF(Leq!$E$21=0,0,10*LOG(0.5*10^(U77/10)+0.5*10^(AW77/10)))</f>
        <v>57.321618662498899</v>
      </c>
      <c r="V106" s="8">
        <f>IF(Leq!$E$21=0,0,10*LOG(0.5*10^(V77/10)+0.5*10^(AX77/10)))</f>
        <v>82.264475805356057</v>
      </c>
      <c r="W106" s="8">
        <f t="shared" si="75"/>
        <v>94.935904376784634</v>
      </c>
      <c r="X106" s="8">
        <f>IF(Leq!$E$21=0,0,10*LOG(0.5*10^(X77/10)+0.5*10^(AZ77/10)))</f>
        <v>79.850190091070331</v>
      </c>
      <c r="Y106" s="8">
        <f t="shared" si="75"/>
        <v>0</v>
      </c>
      <c r="Z106" s="8">
        <f t="shared" si="75"/>
        <v>0</v>
      </c>
      <c r="AA106" s="8">
        <f t="shared" si="75"/>
        <v>0</v>
      </c>
    </row>
    <row r="107" spans="1:27" x14ac:dyDescent="0.3">
      <c r="A107" s="1">
        <v>500</v>
      </c>
      <c r="B107" s="8">
        <f>IF(Leq!$E$21=0,0,10*LOG(0.5*10^(B78/10)+0.5*10^(AD78/10)))</f>
        <v>90.721618662498912</v>
      </c>
      <c r="C107" s="8">
        <f>IF(Leq!$E$21=0,0,10*LOG(0.5*10^(C78/10)+0.5*10^(AE78/10)))</f>
        <v>82.142857142857153</v>
      </c>
      <c r="D107" s="8">
        <f>IF(Leq!$E$21=0,0,10*LOG(0.5*10^(D78/10)+0.5*10^(AF78/10)))</f>
        <v>77.45714285714287</v>
      </c>
      <c r="E107" s="8">
        <f>IF(Leq!$E$21=0,0,10*LOG(0.5*10^(E78/10)+0.5*10^(AG78/10)))</f>
        <v>78.714285714285722</v>
      </c>
      <c r="F107" s="8">
        <f>IF(Leq!$E$21=0,0,10*LOG(0.5*10^(F78/10)+0.5*10^(AH78/10)))</f>
        <v>81.642857142857139</v>
      </c>
      <c r="G107" s="8">
        <f>IF(Leq!$E$21=0,0,10*LOG(0.5*10^(G78/10)+0.5*10^(AI78/10)))</f>
        <v>89.142857142857139</v>
      </c>
      <c r="H107" s="8">
        <f>IF(Leq!$E$21=0,0,10*LOG(0.5*10^(H78/10)+0.5*10^(AJ78/10)))</f>
        <v>89.142857142857139</v>
      </c>
      <c r="I107" s="8">
        <f>IF(Leq!$E$21=0,0,10*LOG(0.5*10^(I78/10)+0.5*10^(AK78/10)))</f>
        <v>95.902431886726461</v>
      </c>
      <c r="J107" s="8">
        <f>IF(Leq!$E$21=0,0,10*LOG(0.5*10^(J78/10)+0.5*10^(AL78/10)))</f>
        <v>96.721618662498912</v>
      </c>
      <c r="K107" s="8">
        <f>IF(Leq!$E$21=0,0,10*LOG(0.5*10^(K78/10)+0.5*10^(AM78/10)))</f>
        <v>97.821618662498906</v>
      </c>
      <c r="L107" s="8">
        <f>IF(Leq!$E$21=0,0,10*LOG(0.5*10^(L78/10)+0.5*10^(AN78/10)))</f>
        <v>80.221618662498912</v>
      </c>
      <c r="M107" s="8">
        <f>IF(Leq!$E$21=0,0,10*LOG(0.5*10^(M78/10)+0.5*10^(AO78/10)))</f>
        <v>88.621618662498918</v>
      </c>
      <c r="N107" s="8">
        <f>IF(Leq!$E$21=0,0,10*LOG(0.5*10^(N78/10)+0.5*10^(AP78/10)))</f>
        <v>85.721618662498926</v>
      </c>
      <c r="O107" s="8">
        <f>IF(Leq!$E$21=0,0,10*LOG(0.5*10^(O78/10)+0.5*10^(AQ78/10)))</f>
        <v>90.121618662498918</v>
      </c>
      <c r="P107" s="8">
        <f>IF(Leq!$E$21=0,0,10*LOG(0.5*10^(P78/10)+0.5*10^(AR78/10)))</f>
        <v>85.721618662498926</v>
      </c>
      <c r="Q107" s="8">
        <f>IF(Leq!$E$21=0,0,10*LOG(0.5*10^(Q78/10)+0.5*10^(AS78/10)))</f>
        <v>57.407332948213195</v>
      </c>
      <c r="R107" s="8">
        <f>IF(Leq!$E$21=0,0,10*LOG(0.5*10^(R78/10)+0.5*10^(AT78/10)))</f>
        <v>57.407332948213195</v>
      </c>
      <c r="S107" s="8">
        <f>IF(Leq!$E$21=0,0,10*LOG(0.5*10^(S78/10)+0.5*10^(AU78/10)))</f>
        <v>57.407332948213195</v>
      </c>
      <c r="T107" s="8">
        <f>IF(Leq!$E$21=0,0,10*LOG(0.5*10^(T78/10)+0.5*10^(AV78/10)))</f>
        <v>87.807332948213187</v>
      </c>
      <c r="U107" s="8">
        <f>IF(Leq!$E$21=0,0,10*LOG(0.5*10^(U78/10)+0.5*10^(AW78/10)))</f>
        <v>57.750190091070337</v>
      </c>
      <c r="V107" s="8">
        <f>IF(Leq!$E$21=0,0,10*LOG(0.5*10^(V78/10)+0.5*10^(AX78/10)))</f>
        <v>80.064475805356054</v>
      </c>
      <c r="W107" s="8">
        <f t="shared" si="75"/>
        <v>96.321618662498892</v>
      </c>
      <c r="X107" s="8">
        <f>IF(Leq!$E$21=0,0,10*LOG(0.5*10^(X78/10)+0.5*10^(AZ78/10)))</f>
        <v>57.321618662498899</v>
      </c>
      <c r="Y107" s="8">
        <f t="shared" si="75"/>
        <v>0</v>
      </c>
      <c r="Z107" s="8">
        <f t="shared" si="75"/>
        <v>0</v>
      </c>
      <c r="AA107" s="8">
        <f t="shared" si="75"/>
        <v>0</v>
      </c>
    </row>
    <row r="108" spans="1:27" x14ac:dyDescent="0.3">
      <c r="A108" s="1">
        <v>630</v>
      </c>
      <c r="B108" s="8">
        <f>IF(Leq!$E$21=0,0,10*LOG(0.5*10^(B79/10)+0.5*10^(AD79/10)))</f>
        <v>89.721618662498912</v>
      </c>
      <c r="C108" s="8">
        <f>IF(Leq!$E$21=0,0,10*LOG(0.5*10^(C79/10)+0.5*10^(AE79/10)))</f>
        <v>83.357142857142861</v>
      </c>
      <c r="D108" s="8">
        <f>IF(Leq!$E$21=0,0,10*LOG(0.5*10^(D79/10)+0.5*10^(AF79/10)))</f>
        <v>79.957142857142856</v>
      </c>
      <c r="E108" s="8">
        <f>IF(Leq!$E$21=0,0,10*LOG(0.5*10^(E79/10)+0.5*10^(AG79/10)))</f>
        <v>81.214285714285722</v>
      </c>
      <c r="F108" s="8">
        <f>IF(Leq!$E$21=0,0,10*LOG(0.5*10^(F79/10)+0.5*10^(AH79/10)))</f>
        <v>80.642857142857153</v>
      </c>
      <c r="G108" s="8">
        <f>IF(Leq!$E$21=0,0,10*LOG(0.5*10^(G79/10)+0.5*10^(AI79/10)))</f>
        <v>89.142857142857139</v>
      </c>
      <c r="H108" s="8">
        <f>IF(Leq!$E$21=0,0,10*LOG(0.5*10^(H79/10)+0.5*10^(AJ79/10)))</f>
        <v>89.142857142857139</v>
      </c>
      <c r="I108" s="8">
        <f>IF(Leq!$E$21=0,0,10*LOG(0.5*10^(I79/10)+0.5*10^(AK79/10)))</f>
        <v>95.302431886726453</v>
      </c>
      <c r="J108" s="8">
        <f>IF(Leq!$E$21=0,0,10*LOG(0.5*10^(J79/10)+0.5*10^(AL79/10)))</f>
        <v>96.121618662498918</v>
      </c>
      <c r="K108" s="8">
        <f>IF(Leq!$E$21=0,0,10*LOG(0.5*10^(K79/10)+0.5*10^(AM79/10)))</f>
        <v>94.921618662498901</v>
      </c>
      <c r="L108" s="8">
        <f>IF(Leq!$E$21=0,0,10*LOG(0.5*10^(L79/10)+0.5*10^(AN79/10)))</f>
        <v>87.921618662498915</v>
      </c>
      <c r="M108" s="8">
        <f>IF(Leq!$E$21=0,0,10*LOG(0.5*10^(M79/10)+0.5*10^(AO79/10)))</f>
        <v>87.921618662498915</v>
      </c>
      <c r="N108" s="8">
        <f>IF(Leq!$E$21=0,0,10*LOG(0.5*10^(N79/10)+0.5*10^(AP79/10)))</f>
        <v>88.621618662498918</v>
      </c>
      <c r="O108" s="8">
        <f>IF(Leq!$E$21=0,0,10*LOG(0.5*10^(O79/10)+0.5*10^(AQ79/10)))</f>
        <v>84.22161866249894</v>
      </c>
      <c r="P108" s="8">
        <f>IF(Leq!$E$21=0,0,10*LOG(0.5*10^(P79/10)+0.5*10^(AR79/10)))</f>
        <v>86.421618662498915</v>
      </c>
      <c r="Q108" s="8">
        <f>IF(Leq!$E$21=0,0,10*LOG(0.5*10^(Q79/10)+0.5*10^(AS79/10)))</f>
        <v>57.407332948213195</v>
      </c>
      <c r="R108" s="8">
        <f>IF(Leq!$E$21=0,0,10*LOG(0.5*10^(R79/10)+0.5*10^(AT79/10)))</f>
        <v>57.407332948213195</v>
      </c>
      <c r="S108" s="8">
        <f>IF(Leq!$E$21=0,0,10*LOG(0.5*10^(S79/10)+0.5*10^(AU79/10)))</f>
        <v>77.264475805356057</v>
      </c>
      <c r="T108" s="8">
        <f>IF(Leq!$E$21=0,0,10*LOG(0.5*10^(T79/10)+0.5*10^(AV79/10)))</f>
        <v>72.607332948213198</v>
      </c>
      <c r="U108" s="8">
        <f>IF(Leq!$E$21=0,0,10*LOG(0.5*10^(U79/10)+0.5*10^(AW79/10)))</f>
        <v>78.564475805356039</v>
      </c>
      <c r="V108" s="8">
        <f>IF(Leq!$E$21=0,0,10*LOG(0.5*10^(V79/10)+0.5*10^(AX79/10)))</f>
        <v>74.293047233927481</v>
      </c>
      <c r="W108" s="8">
        <f t="shared" si="75"/>
        <v>97.121618662498889</v>
      </c>
      <c r="X108" s="8">
        <f>IF(Leq!$E$21=0,0,10*LOG(0.5*10^(X79/10)+0.5*10^(AZ79/10)))</f>
        <v>57.321618662498899</v>
      </c>
      <c r="Y108" s="8">
        <f t="shared" si="75"/>
        <v>0</v>
      </c>
      <c r="Z108" s="8">
        <f t="shared" si="75"/>
        <v>0</v>
      </c>
      <c r="AA108" s="8">
        <f t="shared" si="75"/>
        <v>0</v>
      </c>
    </row>
    <row r="109" spans="1:27" x14ac:dyDescent="0.3">
      <c r="A109" s="1">
        <v>800</v>
      </c>
      <c r="B109" s="8">
        <f>IF(Leq!$E$21=0,0,10*LOG(0.5*10^(B80/10)+0.5*10^(AD80/10)))</f>
        <v>90.721618662498912</v>
      </c>
      <c r="C109" s="8">
        <f>IF(Leq!$E$21=0,0,10*LOG(0.5*10^(C80/10)+0.5*10^(AE80/10)))</f>
        <v>82.55714285714285</v>
      </c>
      <c r="D109" s="8">
        <f>IF(Leq!$E$21=0,0,10*LOG(0.5*10^(D80/10)+0.5*10^(AF80/10)))</f>
        <v>78.957142857142856</v>
      </c>
      <c r="E109" s="8">
        <f>IF(Leq!$E$21=0,0,10*LOG(0.5*10^(E80/10)+0.5*10^(AG80/10)))</f>
        <v>80.214285714285722</v>
      </c>
      <c r="F109" s="8">
        <f>IF(Leq!$E$21=0,0,10*LOG(0.5*10^(F80/10)+0.5*10^(AH80/10)))</f>
        <v>87.142857142857153</v>
      </c>
      <c r="G109" s="8">
        <f>IF(Leq!$E$21=0,0,10*LOG(0.5*10^(G80/10)+0.5*10^(AI80/10)))</f>
        <v>91.942857142857136</v>
      </c>
      <c r="H109" s="8">
        <f>IF(Leq!$E$21=0,0,10*LOG(0.5*10^(H80/10)+0.5*10^(AJ80/10)))</f>
        <v>91.942857142857136</v>
      </c>
      <c r="I109" s="8">
        <f>IF(Leq!$E$21=0,0,10*LOG(0.5*10^(I80/10)+0.5*10^(AK80/10)))</f>
        <v>93.502431886726441</v>
      </c>
      <c r="J109" s="8">
        <f>IF(Leq!$E$21=0,0,10*LOG(0.5*10^(J80/10)+0.5*10^(AL80/10)))</f>
        <v>94.321618662498906</v>
      </c>
      <c r="K109" s="8">
        <f>IF(Leq!$E$21=0,0,10*LOG(0.5*10^(K80/10)+0.5*10^(AM80/10)))</f>
        <v>94.621618662498918</v>
      </c>
      <c r="L109" s="8">
        <f>IF(Leq!$E$21=0,0,10*LOG(0.5*10^(L80/10)+0.5*10^(AN80/10)))</f>
        <v>82.264475805356057</v>
      </c>
      <c r="M109" s="8">
        <f>IF(Leq!$E$21=0,0,10*LOG(0.5*10^(M80/10)+0.5*10^(AO80/10)))</f>
        <v>82.264475805356057</v>
      </c>
      <c r="N109" s="8">
        <f>IF(Leq!$E$21=0,0,10*LOG(0.5*10^(N80/10)+0.5*10^(AP80/10)))</f>
        <v>87.035904376784629</v>
      </c>
      <c r="O109" s="8">
        <f>IF(Leq!$E$21=0,0,10*LOG(0.5*10^(O80/10)+0.5*10^(AQ80/10)))</f>
        <v>85.964475805356045</v>
      </c>
      <c r="P109" s="8">
        <f>IF(Leq!$E$21=0,0,10*LOG(0.5*10^(P80/10)+0.5*10^(AR80/10)))</f>
        <v>84.464475805356045</v>
      </c>
      <c r="Q109" s="8">
        <f>IF(Leq!$E$21=0,0,10*LOG(0.5*10^(Q80/10)+0.5*10^(AS80/10)))</f>
        <v>79.464475805356045</v>
      </c>
      <c r="R109" s="8">
        <f>IF(Leq!$E$21=0,0,10*LOG(0.5*10^(R80/10)+0.5*10^(AT80/10)))</f>
        <v>57.407332948213195</v>
      </c>
      <c r="S109" s="8">
        <f>IF(Leq!$E$21=0,0,10*LOG(0.5*10^(S80/10)+0.5*10^(AU80/10)))</f>
        <v>83.107332948213198</v>
      </c>
      <c r="T109" s="8">
        <f>IF(Leq!$E$21=0,0,10*LOG(0.5*10^(T80/10)+0.5*10^(AV80/10)))</f>
        <v>87.807332948213187</v>
      </c>
      <c r="U109" s="8">
        <f>IF(Leq!$E$21=0,0,10*LOG(0.5*10^(U80/10)+0.5*10^(AW80/10)))</f>
        <v>57.321618662498899</v>
      </c>
      <c r="V109" s="8">
        <f>IF(Leq!$E$21=0,0,10*LOG(0.5*10^(V80/10)+0.5*10^(AX80/10)))</f>
        <v>74.764475805356071</v>
      </c>
      <c r="W109" s="8">
        <f t="shared" si="75"/>
        <v>98.393047233927504</v>
      </c>
      <c r="X109" s="8">
        <f>IF(Leq!$E$21=0,0,10*LOG(0.5*10^(X80/10)+0.5*10^(AZ80/10)))</f>
        <v>57.321618662498899</v>
      </c>
      <c r="Y109" s="8">
        <f t="shared" si="75"/>
        <v>0</v>
      </c>
      <c r="Z109" s="8">
        <f t="shared" si="75"/>
        <v>0</v>
      </c>
      <c r="AA109" s="8">
        <f t="shared" si="75"/>
        <v>0</v>
      </c>
    </row>
    <row r="110" spans="1:27" x14ac:dyDescent="0.3">
      <c r="A110" s="1">
        <v>1000</v>
      </c>
      <c r="B110" s="8">
        <f>IF(Leq!$E$21=0,0,10*LOG(0.5*10^(B81/10)+0.5*10^(AD81/10)))</f>
        <v>92.221618662498912</v>
      </c>
      <c r="C110" s="8">
        <f>IF(Leq!$E$21=0,0,10*LOG(0.5*10^(C81/10)+0.5*10^(AE81/10)))</f>
        <v>79.457142857142856</v>
      </c>
      <c r="D110" s="8">
        <f>IF(Leq!$E$21=0,0,10*LOG(0.5*10^(D81/10)+0.5*10^(AF81/10)))</f>
        <v>75.457142857142856</v>
      </c>
      <c r="E110" s="8">
        <f>IF(Leq!$E$21=0,0,10*LOG(0.5*10^(E81/10)+0.5*10^(AG81/10)))</f>
        <v>76.714285714285722</v>
      </c>
      <c r="F110" s="8">
        <f>IF(Leq!$E$21=0,0,10*LOG(0.5*10^(F81/10)+0.5*10^(AH81/10)))</f>
        <v>83.142857142857153</v>
      </c>
      <c r="G110" s="8">
        <f>IF(Leq!$E$21=0,0,10*LOG(0.5*10^(G81/10)+0.5*10^(AI81/10)))</f>
        <v>91.942857142857136</v>
      </c>
      <c r="H110" s="8">
        <f>IF(Leq!$E$21=0,0,10*LOG(0.5*10^(H81/10)+0.5*10^(AJ81/10)))</f>
        <v>91.942857142857136</v>
      </c>
      <c r="I110" s="8">
        <f>IF(Leq!$E$21=0,0,10*LOG(0.5*10^(I81/10)+0.5*10^(AK81/10)))</f>
        <v>87.002431886726441</v>
      </c>
      <c r="J110" s="8">
        <f>IF(Leq!$E$21=0,0,10*LOG(0.5*10^(J81/10)+0.5*10^(AL81/10)))</f>
        <v>87.821618662498906</v>
      </c>
      <c r="K110" s="8">
        <f>IF(Leq!$E$21=0,0,10*LOG(0.5*10^(K81/10)+0.5*10^(AM81/10)))</f>
        <v>90.721618662498912</v>
      </c>
      <c r="L110" s="8">
        <f>IF(Leq!$E$21=0,0,10*LOG(0.5*10^(L81/10)+0.5*10^(AN81/10)))</f>
        <v>87.464475805356031</v>
      </c>
      <c r="M110" s="8">
        <f>IF(Leq!$E$21=0,0,10*LOG(0.5*10^(M81/10)+0.5*10^(AO81/10)))</f>
        <v>87.221618662498926</v>
      </c>
      <c r="N110" s="8">
        <f>IF(Leq!$E$21=0,0,10*LOG(0.5*10^(N81/10)+0.5*10^(AP81/10)))</f>
        <v>87.921618662498915</v>
      </c>
      <c r="O110" s="8">
        <f>IF(Leq!$E$21=0,0,10*LOG(0.5*10^(O81/10)+0.5*10^(AQ81/10)))</f>
        <v>91.164475805356048</v>
      </c>
      <c r="P110" s="8">
        <f>IF(Leq!$E$21=0,0,10*LOG(0.5*10^(P81/10)+0.5*10^(AR81/10)))</f>
        <v>84.921618662498901</v>
      </c>
      <c r="Q110" s="8">
        <f>IF(Leq!$E$21=0,0,10*LOG(0.5*10^(Q81/10)+0.5*10^(AS81/10)))</f>
        <v>83.764475805356057</v>
      </c>
      <c r="R110" s="8">
        <f>IF(Leq!$E$21=0,0,10*LOG(0.5*10^(R81/10)+0.5*10^(AT81/10)))</f>
        <v>57.407332948213195</v>
      </c>
      <c r="S110" s="8">
        <f>IF(Leq!$E$21=0,0,10*LOG(0.5*10^(S81/10)+0.5*10^(AU81/10)))</f>
        <v>79.464475805356045</v>
      </c>
      <c r="T110" s="8">
        <f>IF(Leq!$E$21=0,0,10*LOG(0.5*10^(T81/10)+0.5*10^(AV81/10)))</f>
        <v>87.807332948213187</v>
      </c>
      <c r="U110" s="8">
        <f>IF(Leq!$E$21=0,0,10*LOG(0.5*10^(U81/10)+0.5*10^(AW81/10)))</f>
        <v>57.321618662498899</v>
      </c>
      <c r="V110" s="8">
        <f>IF(Leq!$E$21=0,0,10*LOG(0.5*10^(V81/10)+0.5*10^(AX81/10)))</f>
        <v>75.564475805356054</v>
      </c>
      <c r="W110" s="8">
        <f t="shared" si="75"/>
        <v>96.33590437678464</v>
      </c>
      <c r="X110" s="8">
        <f>IF(Leq!$E$21=0,0,10*LOG(0.5*10^(X81/10)+0.5*10^(AZ81/10)))</f>
        <v>78.535904376784643</v>
      </c>
      <c r="Y110" s="8">
        <f t="shared" si="75"/>
        <v>0</v>
      </c>
      <c r="Z110" s="8">
        <f t="shared" si="75"/>
        <v>0</v>
      </c>
      <c r="AA110" s="8">
        <f t="shared" si="75"/>
        <v>0</v>
      </c>
    </row>
    <row r="111" spans="1:27" x14ac:dyDescent="0.3">
      <c r="A111" s="1">
        <v>1250</v>
      </c>
      <c r="B111" s="8">
        <f>IF(Leq!$E$21=0,0,10*LOG(0.5*10^(B82/10)+0.5*10^(AD82/10)))</f>
        <v>86.221618662498912</v>
      </c>
      <c r="C111" s="8">
        <f>IF(Leq!$E$21=0,0,10*LOG(0.5*10^(C82/10)+0.5*10^(AE82/10)))</f>
        <v>79.628571428571448</v>
      </c>
      <c r="D111" s="8">
        <f>IF(Leq!$E$21=0,0,10*LOG(0.5*10^(D82/10)+0.5*10^(AF82/10)))</f>
        <v>70.457142857142856</v>
      </c>
      <c r="E111" s="8">
        <f>IF(Leq!$E$21=0,0,10*LOG(0.5*10^(E82/10)+0.5*10^(AG82/10)))</f>
        <v>71.714285714285708</v>
      </c>
      <c r="F111" s="8">
        <f>IF(Leq!$E$21=0,0,10*LOG(0.5*10^(F82/10)+0.5*10^(AH82/10)))</f>
        <v>78.642857142857153</v>
      </c>
      <c r="G111" s="8">
        <f>IF(Leq!$E$21=0,0,10*LOG(0.5*10^(G82/10)+0.5*10^(AI82/10)))</f>
        <v>91.942857142857136</v>
      </c>
      <c r="H111" s="8">
        <f>IF(Leq!$E$21=0,0,10*LOG(0.5*10^(H82/10)+0.5*10^(AJ82/10)))</f>
        <v>91.942857142857136</v>
      </c>
      <c r="I111" s="8">
        <f>IF(Leq!$E$21=0,0,10*LOG(0.5*10^(I82/10)+0.5*10^(AK82/10)))</f>
        <v>83.902431886726447</v>
      </c>
      <c r="J111" s="8">
        <f>IF(Leq!$E$21=0,0,10*LOG(0.5*10^(J82/10)+0.5*10^(AL82/10)))</f>
        <v>84.721618662498912</v>
      </c>
      <c r="K111" s="8">
        <f>IF(Leq!$E$21=0,0,10*LOG(0.5*10^(K82/10)+0.5*10^(AM82/10)))</f>
        <v>88.721618662498912</v>
      </c>
      <c r="L111" s="8">
        <f>IF(Leq!$E$21=0,0,10*LOG(0.5*10^(L82/10)+0.5*10^(AN82/10)))</f>
        <v>93.121618662498918</v>
      </c>
      <c r="M111" s="8">
        <f>IF(Leq!$E$21=0,0,10*LOG(0.5*10^(M82/10)+0.5*10^(AO82/10)))</f>
        <v>84.22161866249894</v>
      </c>
      <c r="N111" s="8">
        <f>IF(Leq!$E$21=0,0,10*LOG(0.5*10^(N82/10)+0.5*10^(AP82/10)))</f>
        <v>86.578761519641759</v>
      </c>
      <c r="O111" s="8">
        <f>IF(Leq!$E$21=0,0,10*LOG(0.5*10^(O82/10)+0.5*10^(AQ82/10)))</f>
        <v>90.921618662498901</v>
      </c>
      <c r="P111" s="8">
        <f>IF(Leq!$E$21=0,0,10*LOG(0.5*10^(P82/10)+0.5*10^(AR82/10)))</f>
        <v>87.221618662498926</v>
      </c>
      <c r="Q111" s="8">
        <f>IF(Leq!$E$21=0,0,10*LOG(0.5*10^(Q82/10)+0.5*10^(AS82/10)))</f>
        <v>79.121618662498904</v>
      </c>
      <c r="R111" s="8">
        <f>IF(Leq!$E$21=0,0,10*LOG(0.5*10^(R82/10)+0.5*10^(AT82/10)))</f>
        <v>90.235904376784632</v>
      </c>
      <c r="S111" s="8">
        <f>IF(Leq!$E$21=0,0,10*LOG(0.5*10^(S82/10)+0.5*10^(AU82/10)))</f>
        <v>70.407332948213195</v>
      </c>
      <c r="T111" s="8">
        <f>IF(Leq!$E$21=0,0,10*LOG(0.5*10^(T82/10)+0.5*10^(AV82/10)))</f>
        <v>90.550190091070334</v>
      </c>
      <c r="U111" s="8">
        <f>IF(Leq!$E$21=0,0,10*LOG(0.5*10^(U82/10)+0.5*10^(AW82/10)))</f>
        <v>57.750190091070337</v>
      </c>
      <c r="V111" s="8">
        <f>IF(Leq!$E$21=0,0,10*LOG(0.5*10^(V82/10)+0.5*10^(AX82/10)))</f>
        <v>78.50733294821319</v>
      </c>
      <c r="W111" s="8">
        <f t="shared" si="75"/>
        <v>99.064475805356054</v>
      </c>
      <c r="X111" s="8">
        <f>IF(Leq!$E$21=0,0,10*LOG(0.5*10^(X82/10)+0.5*10^(AZ82/10)))</f>
        <v>70.721618662498926</v>
      </c>
      <c r="Y111" s="8">
        <f t="shared" si="75"/>
        <v>0</v>
      </c>
      <c r="Z111" s="8">
        <f t="shared" si="75"/>
        <v>0</v>
      </c>
      <c r="AA111" s="8">
        <f t="shared" si="75"/>
        <v>0</v>
      </c>
    </row>
    <row r="112" spans="1:27" x14ac:dyDescent="0.3">
      <c r="A112" s="1">
        <v>1600</v>
      </c>
      <c r="B112" s="8">
        <f>IF(Leq!$E$21=0,0,10*LOG(0.5*10^(B83/10)+0.5*10^(AD83/10)))</f>
        <v>83.721618662498912</v>
      </c>
      <c r="C112" s="8">
        <f>IF(Leq!$E$21=0,0,10*LOG(0.5*10^(C83/10)+0.5*10^(AE83/10)))</f>
        <v>80.542857142857144</v>
      </c>
      <c r="D112" s="8">
        <f>IF(Leq!$E$21=0,0,10*LOG(0.5*10^(D83/10)+0.5*10^(AF83/10)))</f>
        <v>68.457142857142856</v>
      </c>
      <c r="E112" s="8">
        <f>IF(Leq!$E$21=0,0,10*LOG(0.5*10^(E83/10)+0.5*10^(AG83/10)))</f>
        <v>69.714285714285722</v>
      </c>
      <c r="F112" s="8">
        <f>IF(Leq!$E$21=0,0,10*LOG(0.5*10^(F83/10)+0.5*10^(AH83/10)))</f>
        <v>74.142857142857139</v>
      </c>
      <c r="G112" s="8">
        <f>IF(Leq!$E$21=0,0,10*LOG(0.5*10^(G83/10)+0.5*10^(AI83/10)))</f>
        <v>88.542857142857159</v>
      </c>
      <c r="H112" s="8">
        <f>IF(Leq!$E$21=0,0,10*LOG(0.5*10^(H83/10)+0.5*10^(AJ83/10)))</f>
        <v>88.542857142857159</v>
      </c>
      <c r="I112" s="8">
        <f>IF(Leq!$E$21=0,0,10*LOG(0.5*10^(I83/10)+0.5*10^(AK83/10)))</f>
        <v>87.402431886726447</v>
      </c>
      <c r="J112" s="8">
        <f>IF(Leq!$E$21=0,0,10*LOG(0.5*10^(J83/10)+0.5*10^(AL83/10)))</f>
        <v>88.221618662498912</v>
      </c>
      <c r="K112" s="8">
        <f>IF(Leq!$E$21=0,0,10*LOG(0.5*10^(K83/10)+0.5*10^(AM83/10)))</f>
        <v>87.021618662498895</v>
      </c>
      <c r="L112" s="8">
        <f>IF(Leq!$E$21=0,0,10*LOG(0.5*10^(L83/10)+0.5*10^(AN83/10)))</f>
        <v>86.764475805356057</v>
      </c>
      <c r="M112" s="8">
        <f>IF(Leq!$E$21=0,0,10*LOG(0.5*10^(M83/10)+0.5*10^(AO83/10)))</f>
        <v>81.350190091070331</v>
      </c>
      <c r="N112" s="8">
        <f>IF(Leq!$E$21=0,0,10*LOG(0.5*10^(N83/10)+0.5*10^(AP83/10)))</f>
        <v>83.764475805356057</v>
      </c>
      <c r="O112" s="8">
        <f>IF(Leq!$E$21=0,0,10*LOG(0.5*10^(O83/10)+0.5*10^(AQ83/10)))</f>
        <v>90.121618662498918</v>
      </c>
      <c r="P112" s="8">
        <f>IF(Leq!$E$21=0,0,10*LOG(0.5*10^(P83/10)+0.5*10^(AR83/10)))</f>
        <v>84.921618662498901</v>
      </c>
      <c r="Q112" s="8">
        <f>IF(Leq!$E$21=0,0,10*LOG(0.5*10^(Q83/10)+0.5*10^(AS83/10)))</f>
        <v>83.50733294821319</v>
      </c>
      <c r="R112" s="8">
        <f>IF(Leq!$E$21=0,0,10*LOG(0.5*10^(R83/10)+0.5*10^(AT83/10)))</f>
        <v>85.707332948213178</v>
      </c>
      <c r="S112" s="8">
        <f>IF(Leq!$E$21=0,0,10*LOG(0.5*10^(S83/10)+0.5*10^(AU83/10)))</f>
        <v>81.421618662498915</v>
      </c>
      <c r="T112" s="8">
        <f>IF(Leq!$E$21=0,0,10*LOG(0.5*10^(T83/10)+0.5*10^(AV83/10)))</f>
        <v>87.921618662498915</v>
      </c>
      <c r="U112" s="8">
        <f>IF(Leq!$E$21=0,0,10*LOG(0.5*10^(U83/10)+0.5*10^(AW83/10)))</f>
        <v>57.321618662498899</v>
      </c>
      <c r="V112" s="8">
        <f>IF(Leq!$E$21=0,0,10*LOG(0.5*10^(V83/10)+0.5*10^(AX83/10)))</f>
        <v>78.778761519641762</v>
      </c>
      <c r="W112" s="8">
        <f t="shared" si="75"/>
        <v>100.02161866249892</v>
      </c>
      <c r="X112" s="8">
        <f>IF(Leq!$E$21=0,0,10*LOG(0.5*10^(X83/10)+0.5*10^(AZ83/10)))</f>
        <v>57.321618662498899</v>
      </c>
      <c r="Y112" s="8">
        <f t="shared" si="75"/>
        <v>0</v>
      </c>
      <c r="Z112" s="8">
        <f t="shared" si="75"/>
        <v>0</v>
      </c>
      <c r="AA112" s="8">
        <f t="shared" si="75"/>
        <v>0</v>
      </c>
    </row>
    <row r="113" spans="1:27" x14ac:dyDescent="0.3">
      <c r="A113" s="1">
        <v>2000</v>
      </c>
      <c r="B113" s="8">
        <f>IF(Leq!$E$21=0,0,10*LOG(0.5*10^(B84/10)+0.5*10^(AD84/10)))</f>
        <v>80.721618662498912</v>
      </c>
      <c r="C113" s="8">
        <f>IF(Leq!$E$21=0,0,10*LOG(0.5*10^(C84/10)+0.5*10^(AE84/10)))</f>
        <v>78.314285714285731</v>
      </c>
      <c r="D113" s="8">
        <f>IF(Leq!$E$21=0,0,10*LOG(0.5*10^(D84/10)+0.5*10^(AF84/10)))</f>
        <v>69.95714285714287</v>
      </c>
      <c r="E113" s="8">
        <f>IF(Leq!$E$21=0,0,10*LOG(0.5*10^(E84/10)+0.5*10^(AG84/10)))</f>
        <v>71.214285714285708</v>
      </c>
      <c r="F113" s="8">
        <f>IF(Leq!$E$21=0,0,10*LOG(0.5*10^(F84/10)+0.5*10^(AH84/10)))</f>
        <v>77.642857142857153</v>
      </c>
      <c r="G113" s="8">
        <f>IF(Leq!$E$21=0,0,10*LOG(0.5*10^(G84/10)+0.5*10^(AI84/10)))</f>
        <v>88.542857142857159</v>
      </c>
      <c r="H113" s="8">
        <f>IF(Leq!$E$21=0,0,10*LOG(0.5*10^(H84/10)+0.5*10^(AJ84/10)))</f>
        <v>88.542857142857159</v>
      </c>
      <c r="I113" s="8">
        <f>IF(Leq!$E$21=0,0,10*LOG(0.5*10^(I84/10)+0.5*10^(AK84/10)))</f>
        <v>88.002431886726455</v>
      </c>
      <c r="J113" s="8">
        <f>IF(Leq!$E$21=0,0,10*LOG(0.5*10^(J84/10)+0.5*10^(AL84/10)))</f>
        <v>88.821618662498892</v>
      </c>
      <c r="K113" s="8">
        <f>IF(Leq!$E$21=0,0,10*LOG(0.5*10^(K84/10)+0.5*10^(AM84/10)))</f>
        <v>85.021618662498909</v>
      </c>
      <c r="L113" s="8">
        <f>IF(Leq!$E$21=0,0,10*LOG(0.5*10^(L84/10)+0.5*10^(AN84/10)))</f>
        <v>86.650190091070343</v>
      </c>
      <c r="M113" s="8">
        <f>IF(Leq!$E$21=0,0,10*LOG(0.5*10^(M84/10)+0.5*10^(AO84/10)))</f>
        <v>79.721618662498926</v>
      </c>
      <c r="N113" s="8">
        <f>IF(Leq!$E$21=0,0,10*LOG(0.5*10^(N84/10)+0.5*10^(AP84/10)))</f>
        <v>83.735904376784617</v>
      </c>
      <c r="O113" s="8">
        <f>IF(Leq!$E$21=0,0,10*LOG(0.5*10^(O84/10)+0.5*10^(AQ84/10)))</f>
        <v>90.05019009107032</v>
      </c>
      <c r="P113" s="8">
        <f>IF(Leq!$E$21=0,0,10*LOG(0.5*10^(P84/10)+0.5*10^(AR84/10)))</f>
        <v>83.807332948213201</v>
      </c>
      <c r="Q113" s="8">
        <f>IF(Leq!$E$21=0,0,10*LOG(0.5*10^(Q84/10)+0.5*10^(AS84/10)))</f>
        <v>83.50733294821319</v>
      </c>
      <c r="R113" s="8">
        <f>IF(Leq!$E$21=0,0,10*LOG(0.5*10^(R84/10)+0.5*10^(AT84/10)))</f>
        <v>77.350190091070317</v>
      </c>
      <c r="S113" s="8">
        <f>IF(Leq!$E$21=0,0,10*LOG(0.5*10^(S84/10)+0.5*10^(AU84/10)))</f>
        <v>57.407332948213195</v>
      </c>
      <c r="T113" s="8">
        <f>IF(Leq!$E$21=0,0,10*LOG(0.5*10^(T84/10)+0.5*10^(AV84/10)))</f>
        <v>83.50733294821319</v>
      </c>
      <c r="U113" s="8">
        <f>IF(Leq!$E$21=0,0,10*LOG(0.5*10^(U84/10)+0.5*10^(AW84/10)))</f>
        <v>57.321618662498899</v>
      </c>
      <c r="V113" s="8">
        <f>IF(Leq!$E$21=0,0,10*LOG(0.5*10^(V84/10)+0.5*10^(AX84/10)))</f>
        <v>77.064475805356054</v>
      </c>
      <c r="W113" s="8">
        <f t="shared" si="75"/>
        <v>99.078761519641759</v>
      </c>
      <c r="X113" s="8">
        <f>IF(Leq!$E$21=0,0,10*LOG(0.5*10^(X84/10)+0.5*10^(AZ84/10)))</f>
        <v>57.750190091070337</v>
      </c>
      <c r="Y113" s="8">
        <f t="shared" si="75"/>
        <v>0</v>
      </c>
      <c r="Z113" s="8">
        <f t="shared" si="75"/>
        <v>0</v>
      </c>
      <c r="AA113" s="8">
        <f t="shared" si="75"/>
        <v>0</v>
      </c>
    </row>
    <row r="114" spans="1:27" x14ac:dyDescent="0.3">
      <c r="A114" s="1">
        <v>2500</v>
      </c>
      <c r="B114" s="8">
        <f>IF(Leq!$E$21=0,0,10*LOG(0.5*10^(B85/10)+0.5*10^(AD85/10)))</f>
        <v>81.721618662498912</v>
      </c>
      <c r="C114" s="8">
        <f>IF(Leq!$E$21=0,0,10*LOG(0.5*10^(C85/10)+0.5*10^(AE85/10)))</f>
        <v>77.857142857142861</v>
      </c>
      <c r="D114" s="8">
        <f>IF(Leq!$E$21=0,0,10*LOG(0.5*10^(D85/10)+0.5*10^(AF85/10)))</f>
        <v>68.957142857142856</v>
      </c>
      <c r="E114" s="8">
        <f>IF(Leq!$E$21=0,0,10*LOG(0.5*10^(E85/10)+0.5*10^(AG85/10)))</f>
        <v>70.214285714285708</v>
      </c>
      <c r="F114" s="8">
        <f>IF(Leq!$E$21=0,0,10*LOG(0.5*10^(F85/10)+0.5*10^(AH85/10)))</f>
        <v>78.642857142857153</v>
      </c>
      <c r="G114" s="8">
        <f>IF(Leq!$E$21=0,0,10*LOG(0.5*10^(G85/10)+0.5*10^(AI85/10)))</f>
        <v>88.542857142857159</v>
      </c>
      <c r="H114" s="8">
        <f>IF(Leq!$E$21=0,0,10*LOG(0.5*10^(H85/10)+0.5*10^(AJ85/10)))</f>
        <v>88.542857142857159</v>
      </c>
      <c r="I114" s="8">
        <f>IF(Leq!$E$21=0,0,10*LOG(0.5*10^(I85/10)+0.5*10^(AK85/10)))</f>
        <v>86.202431886726458</v>
      </c>
      <c r="J114" s="8">
        <f>IF(Leq!$E$21=0,0,10*LOG(0.5*10^(J85/10)+0.5*10^(AL85/10)))</f>
        <v>87.021618662498895</v>
      </c>
      <c r="K114" s="8">
        <f>IF(Leq!$E$21=0,0,10*LOG(0.5*10^(K85/10)+0.5*10^(AM85/10)))</f>
        <v>84.421618662498915</v>
      </c>
      <c r="L114" s="8">
        <f>IF(Leq!$E$21=0,0,10*LOG(0.5*10^(L85/10)+0.5*10^(AN85/10)))</f>
        <v>85.793047233927496</v>
      </c>
      <c r="M114" s="8">
        <f>IF(Leq!$E$21=0,0,10*LOG(0.5*10^(M85/10)+0.5*10^(AO85/10)))</f>
        <v>77.564475805356068</v>
      </c>
      <c r="N114" s="8">
        <f>IF(Leq!$E$21=0,0,10*LOG(0.5*10^(N85/10)+0.5*10^(AP85/10)))</f>
        <v>85.778761519641776</v>
      </c>
      <c r="O114" s="8">
        <f>IF(Leq!$E$21=0,0,10*LOG(0.5*10^(O85/10)+0.5*10^(AQ85/10)))</f>
        <v>82.164475805356034</v>
      </c>
      <c r="P114" s="8">
        <f>IF(Leq!$E$21=0,0,10*LOG(0.5*10^(P85/10)+0.5*10^(AR85/10)))</f>
        <v>84.078761519641759</v>
      </c>
      <c r="Q114" s="8">
        <f>IF(Leq!$E$21=0,0,10*LOG(0.5*10^(Q85/10)+0.5*10^(AS85/10)))</f>
        <v>83.193047233927487</v>
      </c>
      <c r="R114" s="8">
        <f>IF(Leq!$E$21=0,0,10*LOG(0.5*10^(R85/10)+0.5*10^(AT85/10)))</f>
        <v>64.164475805356048</v>
      </c>
      <c r="S114" s="8">
        <f>IF(Leq!$E$21=0,0,10*LOG(0.5*10^(S85/10)+0.5*10^(AU85/10)))</f>
        <v>57.407332948213195</v>
      </c>
      <c r="T114" s="8">
        <f>IF(Leq!$E$21=0,0,10*LOG(0.5*10^(T85/10)+0.5*10^(AV85/10)))</f>
        <v>75.064475805356054</v>
      </c>
      <c r="U114" s="8">
        <f>IF(Leq!$E$21=0,0,10*LOG(0.5*10^(U85/10)+0.5*10^(AW85/10)))</f>
        <v>69.221618662498926</v>
      </c>
      <c r="V114" s="8">
        <f>IF(Leq!$E$21=0,0,10*LOG(0.5*10^(V85/10)+0.5*10^(AX85/10)))</f>
        <v>78.564475805356039</v>
      </c>
      <c r="W114" s="8">
        <f t="shared" si="75"/>
        <v>96.464475805356059</v>
      </c>
      <c r="X114" s="8">
        <f>IF(Leq!$E$21=0,0,10*LOG(0.5*10^(X85/10)+0.5*10^(AZ85/10)))</f>
        <v>71.564475805356068</v>
      </c>
      <c r="Y114" s="8">
        <f t="shared" si="75"/>
        <v>0</v>
      </c>
      <c r="Z114" s="8">
        <f t="shared" si="75"/>
        <v>0</v>
      </c>
      <c r="AA114" s="8">
        <f t="shared" si="75"/>
        <v>0</v>
      </c>
    </row>
    <row r="115" spans="1:27" x14ac:dyDescent="0.3">
      <c r="A115" s="1">
        <v>3150</v>
      </c>
      <c r="B115" s="8">
        <f>IF(Leq!$E$21=0,0,10*LOG(0.5*10^(B86/10)+0.5*10^(AD86/10)))</f>
        <v>80.221618662498898</v>
      </c>
      <c r="C115" s="8">
        <f>IF(Leq!$E$21=0,0,10*LOG(0.5*10^(C86/10)+0.5*10^(AE86/10)))</f>
        <v>77.857142857142861</v>
      </c>
      <c r="D115" s="8">
        <f>IF(Leq!$E$21=0,0,10*LOG(0.5*10^(D86/10)+0.5*10^(AF86/10)))</f>
        <v>69.457142857142856</v>
      </c>
      <c r="E115" s="8">
        <f>IF(Leq!$E$21=0,0,10*LOG(0.5*10^(E86/10)+0.5*10^(AG86/10)))</f>
        <v>70.714285714285708</v>
      </c>
      <c r="F115" s="8">
        <f>IF(Leq!$E$21=0,0,10*LOG(0.5*10^(F86/10)+0.5*10^(AH86/10)))</f>
        <v>78.142857142857153</v>
      </c>
      <c r="G115" s="8">
        <f>IF(Leq!$E$21=0,0,10*LOG(0.5*10^(G86/10)+0.5*10^(AI86/10)))</f>
        <v>82.142857142857153</v>
      </c>
      <c r="H115" s="8">
        <f>IF(Leq!$E$21=0,0,10*LOG(0.5*10^(H86/10)+0.5*10^(AJ86/10)))</f>
        <v>82.142857142857153</v>
      </c>
      <c r="I115" s="8">
        <f>IF(Leq!$E$21=0,0,10*LOG(0.5*10^(I86/10)+0.5*10^(AK86/10)))</f>
        <v>83.902431886726447</v>
      </c>
      <c r="J115" s="8">
        <f>IF(Leq!$E$21=0,0,10*LOG(0.5*10^(J86/10)+0.5*10^(AL86/10)))</f>
        <v>84.721618662498912</v>
      </c>
      <c r="K115" s="8">
        <f>IF(Leq!$E$21=0,0,10*LOG(0.5*10^(K86/10)+0.5*10^(AM86/10)))</f>
        <v>83.921618662498915</v>
      </c>
      <c r="L115" s="8">
        <f>IF(Leq!$E$21=0,0,10*LOG(0.5*10^(L86/10)+0.5*10^(AN86/10)))</f>
        <v>85.750190091070323</v>
      </c>
      <c r="M115" s="8">
        <f>IF(Leq!$E$21=0,0,10*LOG(0.5*10^(M86/10)+0.5*10^(AO86/10)))</f>
        <v>77.764475805356057</v>
      </c>
      <c r="N115" s="8">
        <f>IF(Leq!$E$21=0,0,10*LOG(0.5*10^(N86/10)+0.5*10^(AP86/10)))</f>
        <v>83.478761519641751</v>
      </c>
      <c r="O115" s="8">
        <f>IF(Leq!$E$21=0,0,10*LOG(0.5*10^(O86/10)+0.5*10^(AQ86/10)))</f>
        <v>82.364475805356051</v>
      </c>
      <c r="P115" s="8">
        <f>IF(Leq!$E$21=0,0,10*LOG(0.5*10^(P86/10)+0.5*10^(AR86/10)))</f>
        <v>78.764475805356057</v>
      </c>
      <c r="Q115" s="8">
        <f>IF(Leq!$E$21=0,0,10*LOG(0.5*10^(Q86/10)+0.5*10^(AS86/10)))</f>
        <v>82.307332948213201</v>
      </c>
      <c r="R115" s="8">
        <f>IF(Leq!$E$21=0,0,10*LOG(0.5*10^(R86/10)+0.5*10^(AT86/10)))</f>
        <v>79.00733294821319</v>
      </c>
      <c r="S115" s="8">
        <f>IF(Leq!$E$21=0,0,10*LOG(0.5*10^(S86/10)+0.5*10^(AU86/10)))</f>
        <v>81.307332948213201</v>
      </c>
      <c r="T115" s="8">
        <f>IF(Leq!$E$21=0,0,10*LOG(0.5*10^(T86/10)+0.5*10^(AV86/10)))</f>
        <v>82.993047233927484</v>
      </c>
      <c r="U115" s="8">
        <f>IF(Leq!$E$21=0,0,10*LOG(0.5*10^(U86/10)+0.5*10^(AW86/10)))</f>
        <v>69.478761519641779</v>
      </c>
      <c r="V115" s="8">
        <f>IF(Leq!$E$21=0,0,10*LOG(0.5*10^(V86/10)+0.5*10^(AX86/10)))</f>
        <v>75.535904376784629</v>
      </c>
      <c r="W115" s="8">
        <f t="shared" si="75"/>
        <v>93.450190091070354</v>
      </c>
      <c r="X115" s="8">
        <f>IF(Leq!$E$21=0,0,10*LOG(0.5*10^(X86/10)+0.5*10^(AZ86/10)))</f>
        <v>65.064475805356054</v>
      </c>
      <c r="Y115" s="8">
        <f t="shared" si="75"/>
        <v>0</v>
      </c>
      <c r="Z115" s="8">
        <f t="shared" si="75"/>
        <v>0</v>
      </c>
      <c r="AA115" s="8">
        <f t="shared" si="75"/>
        <v>0</v>
      </c>
    </row>
    <row r="116" spans="1:27" x14ac:dyDescent="0.3">
      <c r="A116" s="1">
        <v>4000</v>
      </c>
      <c r="B116" s="8">
        <f>IF(Leq!$E$21=0,0,10*LOG(0.5*10^(B87/10)+0.5*10^(AD87/10)))</f>
        <v>80.721618662498912</v>
      </c>
      <c r="C116" s="8">
        <f>IF(Leq!$E$21=0,0,10*LOG(0.5*10^(C87/10)+0.5*10^(AE87/10)))</f>
        <v>78.142857142857153</v>
      </c>
      <c r="D116" s="8">
        <f>IF(Leq!$E$21=0,0,10*LOG(0.5*10^(D87/10)+0.5*10^(AF87/10)))</f>
        <v>66.45714285714287</v>
      </c>
      <c r="E116" s="8">
        <f>IF(Leq!$E$21=0,0,10*LOG(0.5*10^(E87/10)+0.5*10^(AG87/10)))</f>
        <v>67.714285714285708</v>
      </c>
      <c r="F116" s="8">
        <f>IF(Leq!$E$21=0,0,10*LOG(0.5*10^(F87/10)+0.5*10^(AH87/10)))</f>
        <v>76.642857142857139</v>
      </c>
      <c r="G116" s="8">
        <f>IF(Leq!$E$21=0,0,10*LOG(0.5*10^(G87/10)+0.5*10^(AI87/10)))</f>
        <v>82.142857142857153</v>
      </c>
      <c r="H116" s="8">
        <f>IF(Leq!$E$21=0,0,10*LOG(0.5*10^(H87/10)+0.5*10^(AJ87/10)))</f>
        <v>82.142857142857153</v>
      </c>
      <c r="I116" s="8">
        <f>IF(Leq!$E$21=0,0,10*LOG(0.5*10^(I87/10)+0.5*10^(AK87/10)))</f>
        <v>82.302431886726453</v>
      </c>
      <c r="J116" s="8">
        <f>IF(Leq!$E$21=0,0,10*LOG(0.5*10^(J87/10)+0.5*10^(AL87/10)))</f>
        <v>83.121618662498918</v>
      </c>
      <c r="K116" s="8">
        <f>IF(Leq!$E$21=0,0,10*LOG(0.5*10^(K87/10)+0.5*10^(AM87/10)))</f>
        <v>81.321618662498892</v>
      </c>
      <c r="L116" s="8">
        <f>IF(Leq!$E$21=0,0,10*LOG(0.5*10^(L87/10)+0.5*10^(AN87/10)))</f>
        <v>86.550190091070348</v>
      </c>
      <c r="M116" s="8">
        <f>IF(Leq!$E$21=0,0,10*LOG(0.5*10^(M87/10)+0.5*10^(AO87/10)))</f>
        <v>80.193047233927487</v>
      </c>
      <c r="N116" s="8">
        <f>IF(Leq!$E$21=0,0,10*LOG(0.5*10^(N87/10)+0.5*10^(AP87/10)))</f>
        <v>81.43590437678462</v>
      </c>
      <c r="O116" s="8">
        <f>IF(Leq!$E$21=0,0,10*LOG(0.5*10^(O87/10)+0.5*10^(AQ87/10)))</f>
        <v>84.478761519641751</v>
      </c>
      <c r="P116" s="8">
        <f>IF(Leq!$E$21=0,0,10*LOG(0.5*10^(P87/10)+0.5*10^(AR87/10)))</f>
        <v>80.293047233927496</v>
      </c>
      <c r="Q116" s="8">
        <f>IF(Leq!$E$21=0,0,10*LOG(0.5*10^(Q87/10)+0.5*10^(AS87/10)))</f>
        <v>79.878761519641756</v>
      </c>
      <c r="R116" s="8">
        <f>IF(Leq!$E$21=0,0,10*LOG(0.5*10^(R87/10)+0.5*10^(AT87/10)))</f>
        <v>79.335904376784626</v>
      </c>
      <c r="S116" s="8">
        <f>IF(Leq!$E$21=0,0,10*LOG(0.5*10^(S87/10)+0.5*10^(AU87/10)))</f>
        <v>79.107332948213198</v>
      </c>
      <c r="T116" s="8">
        <f>IF(Leq!$E$21=0,0,10*LOG(0.5*10^(T87/10)+0.5*10^(AV87/10)))</f>
        <v>82.87876151964177</v>
      </c>
      <c r="U116" s="8">
        <f>IF(Leq!$E$21=0,0,10*LOG(0.5*10^(U87/10)+0.5*10^(AW87/10)))</f>
        <v>57.321618662498899</v>
      </c>
      <c r="V116" s="8">
        <f>IF(Leq!$E$21=0,0,10*LOG(0.5*10^(V87/10)+0.5*10^(AX87/10)))</f>
        <v>73.264475805356057</v>
      </c>
      <c r="W116" s="8">
        <f t="shared" si="75"/>
        <v>90.893047233927462</v>
      </c>
      <c r="X116" s="8">
        <f>IF(Leq!$E$21=0,0,10*LOG(0.5*10^(X87/10)+0.5*10^(AZ87/10)))</f>
        <v>66.407332948213195</v>
      </c>
      <c r="Y116" s="8">
        <f t="shared" si="75"/>
        <v>0</v>
      </c>
      <c r="Z116" s="8">
        <f t="shared" si="75"/>
        <v>0</v>
      </c>
      <c r="AA116" s="8">
        <f t="shared" si="75"/>
        <v>0</v>
      </c>
    </row>
    <row r="117" spans="1:27" x14ac:dyDescent="0.3">
      <c r="A117" s="1">
        <v>5000</v>
      </c>
      <c r="B117" s="8">
        <f>IF(Leq!$E$21=0,0,10*LOG(0.5*10^(B88/10)+0.5*10^(AD88/10)))</f>
        <v>78.221618662498912</v>
      </c>
      <c r="C117" s="8">
        <f>IF(Leq!$E$21=0,0,10*LOG(0.5*10^(C88/10)+0.5*10^(AE88/10)))</f>
        <v>78.657142857142873</v>
      </c>
      <c r="D117" s="8">
        <f>IF(Leq!$E$21=0,0,10*LOG(0.5*10^(D88/10)+0.5*10^(AF88/10)))</f>
        <v>62.957142857142856</v>
      </c>
      <c r="E117" s="8">
        <f>IF(Leq!$E$21=0,0,10*LOG(0.5*10^(E88/10)+0.5*10^(AG88/10)))</f>
        <v>64.214285714285722</v>
      </c>
      <c r="F117" s="8">
        <f>IF(Leq!$E$21=0,0,10*LOG(0.5*10^(F88/10)+0.5*10^(AH88/10)))</f>
        <v>75.142857142857153</v>
      </c>
      <c r="G117" s="8">
        <f>IF(Leq!$E$21=0,0,10*LOG(0.5*10^(G88/10)+0.5*10^(AI88/10)))</f>
        <v>82.142857142857153</v>
      </c>
      <c r="H117" s="8">
        <f>IF(Leq!$E$21=0,0,10*LOG(0.5*10^(H88/10)+0.5*10^(AJ88/10)))</f>
        <v>82.142857142857153</v>
      </c>
      <c r="I117" s="8">
        <f>IF(Leq!$E$21=0,0,10*LOG(0.5*10^(I88/10)+0.5*10^(AK88/10)))</f>
        <v>81.302431886726453</v>
      </c>
      <c r="J117" s="8">
        <f>IF(Leq!$E$21=0,0,10*LOG(0.5*10^(J88/10)+0.5*10^(AL88/10)))</f>
        <v>82.121618662498918</v>
      </c>
      <c r="K117" s="8">
        <f>IF(Leq!$E$21=0,0,10*LOG(0.5*10^(K88/10)+0.5*10^(AM88/10)))</f>
        <v>76.621618662498918</v>
      </c>
      <c r="L117" s="8">
        <f>IF(Leq!$E$21=0,0,10*LOG(0.5*10^(L88/10)+0.5*10^(AN88/10)))</f>
        <v>78.293047233927496</v>
      </c>
      <c r="M117" s="8">
        <f>IF(Leq!$E$21=0,0,10*LOG(0.5*10^(M88/10)+0.5*10^(AO88/10)))</f>
        <v>75.221618662498912</v>
      </c>
      <c r="N117" s="8">
        <f>IF(Leq!$E$21=0,0,10*LOG(0.5*10^(N88/10)+0.5*10^(AP88/10)))</f>
        <v>80.293047233927496</v>
      </c>
      <c r="O117" s="8">
        <f>IF(Leq!$E$21=0,0,10*LOG(0.5*10^(O88/10)+0.5*10^(AQ88/10)))</f>
        <v>80.778761519641776</v>
      </c>
      <c r="P117" s="8">
        <f>IF(Leq!$E$21=0,0,10*LOG(0.5*10^(P88/10)+0.5*10^(AR88/10)))</f>
        <v>79.150190091070343</v>
      </c>
      <c r="Q117" s="8">
        <f>IF(Leq!$E$21=0,0,10*LOG(0.5*10^(Q88/10)+0.5*10^(AS88/10)))</f>
        <v>76.493047233927484</v>
      </c>
      <c r="R117" s="8">
        <f>IF(Leq!$E$21=0,0,10*LOG(0.5*10^(R88/10)+0.5*10^(AT88/10)))</f>
        <v>72.407332948213195</v>
      </c>
      <c r="S117" s="8">
        <f>IF(Leq!$E$21=0,0,10*LOG(0.5*10^(S88/10)+0.5*10^(AU88/10)))</f>
        <v>76.607332948213212</v>
      </c>
      <c r="T117" s="8">
        <f>IF(Leq!$E$21=0,0,10*LOG(0.5*10^(T88/10)+0.5*10^(AV88/10)))</f>
        <v>79.107332948213198</v>
      </c>
      <c r="U117" s="8">
        <f>IF(Leq!$E$21=0,0,10*LOG(0.5*10^(U88/10)+0.5*10^(AW88/10)))</f>
        <v>57.321618662498899</v>
      </c>
      <c r="V117" s="8">
        <f>IF(Leq!$E$21=0,0,10*LOG(0.5*10^(V88/10)+0.5*10^(AX88/10)))</f>
        <v>72.45019009107034</v>
      </c>
      <c r="W117" s="8">
        <f t="shared" si="75"/>
        <v>89.850190091070331</v>
      </c>
      <c r="X117" s="8">
        <f>IF(Leq!$E$21=0,0,10*LOG(0.5*10^(X88/10)+0.5*10^(AZ88/10)))</f>
        <v>64.135904376784623</v>
      </c>
      <c r="Y117" s="8">
        <f t="shared" si="75"/>
        <v>0</v>
      </c>
      <c r="Z117" s="8">
        <f t="shared" si="75"/>
        <v>0</v>
      </c>
      <c r="AA117" s="8">
        <f t="shared" si="75"/>
        <v>0</v>
      </c>
    </row>
    <row r="118" spans="1:27" x14ac:dyDescent="0.3">
      <c r="A118" s="1">
        <v>6300</v>
      </c>
      <c r="B118" s="8">
        <f>IF(Leq!$E$21=0,0,10*LOG(0.5*10^(B89/10)+0.5*10^(AD89/10)))</f>
        <v>75.721618662498912</v>
      </c>
      <c r="C118" s="8">
        <f>IF(Leq!$E$21=0,0,10*LOG(0.5*10^(C89/10)+0.5*10^(AE89/10)))</f>
        <v>76.357142857142875</v>
      </c>
      <c r="D118" s="8">
        <f>IF(Leq!$E$21=0,0,10*LOG(0.5*10^(D89/10)+0.5*10^(AF89/10)))</f>
        <v>60.957142857142863</v>
      </c>
      <c r="E118" s="8">
        <f>IF(Leq!$E$21=0,0,10*LOG(0.5*10^(E89/10)+0.5*10^(AG89/10)))</f>
        <v>62.214285714285722</v>
      </c>
      <c r="F118" s="8">
        <f>IF(Leq!$E$21=0,0,10*LOG(0.5*10^(F89/10)+0.5*10^(AH89/10)))</f>
        <v>71.642857142857139</v>
      </c>
      <c r="G118" s="8">
        <f>IF(Leq!$E$21=0,0,10*LOG(0.5*10^(G89/10)+0.5*10^(AI89/10)))</f>
        <v>76.042857142857144</v>
      </c>
      <c r="H118" s="8">
        <f>IF(Leq!$E$21=0,0,10*LOG(0.5*10^(H89/10)+0.5*10^(AJ89/10)))</f>
        <v>76.042857142857144</v>
      </c>
      <c r="I118" s="8">
        <f>IF(Leq!$E$21=0,0,10*LOG(0.5*10^(I89/10)+0.5*10^(AK89/10)))</f>
        <v>79.402431886726447</v>
      </c>
      <c r="J118" s="8">
        <f>IF(Leq!$E$21=0,0,10*LOG(0.5*10^(J89/10)+0.5*10^(AL89/10)))</f>
        <v>80.221618662498898</v>
      </c>
      <c r="K118" s="8">
        <f>IF(Leq!$E$21=0,0,10*LOG(0.5*10^(K89/10)+0.5*10^(AM89/10)))</f>
        <v>65.821618662498906</v>
      </c>
      <c r="L118" s="8">
        <f>IF(Leq!$E$21=0,0,10*LOG(0.5*10^(L89/10)+0.5*10^(AN89/10)))</f>
        <v>79.893047233927476</v>
      </c>
      <c r="M118" s="8">
        <f>IF(Leq!$E$21=0,0,10*LOG(0.5*10^(M89/10)+0.5*10^(AO89/10)))</f>
        <v>76.078761519641773</v>
      </c>
      <c r="N118" s="8">
        <f>IF(Leq!$E$21=0,0,10*LOG(0.5*10^(N89/10)+0.5*10^(AP89/10)))</f>
        <v>81.307332948213201</v>
      </c>
      <c r="O118" s="8">
        <f>IF(Leq!$E$21=0,0,10*LOG(0.5*10^(O89/10)+0.5*10^(AQ89/10)))</f>
        <v>77.221618662498926</v>
      </c>
      <c r="P118" s="8">
        <f>IF(Leq!$E$21=0,0,10*LOG(0.5*10^(P89/10)+0.5*10^(AR89/10)))</f>
        <v>76.221618662498912</v>
      </c>
      <c r="Q118" s="8">
        <f>IF(Leq!$E$21=0,0,10*LOG(0.5*10^(Q89/10)+0.5*10^(AS89/10)))</f>
        <v>72.293047233927481</v>
      </c>
      <c r="R118" s="8">
        <f>IF(Leq!$E$21=0,0,10*LOG(0.5*10^(R89/10)+0.5*10^(AT89/10)))</f>
        <v>70.107332948213227</v>
      </c>
      <c r="S118" s="8">
        <f>IF(Leq!$E$21=0,0,10*LOG(0.5*10^(S89/10)+0.5*10^(AU89/10)))</f>
        <v>77.235904376784617</v>
      </c>
      <c r="T118" s="8">
        <f>IF(Leq!$E$21=0,0,10*LOG(0.5*10^(T89/10)+0.5*10^(AV89/10)))</f>
        <v>72.864475805356051</v>
      </c>
      <c r="U118" s="8">
        <f>IF(Leq!$E$21=0,0,10*LOG(0.5*10^(U89/10)+0.5*10^(AW89/10)))</f>
        <v>57.321618662498899</v>
      </c>
      <c r="V118" s="8">
        <f>IF(Leq!$E$21=0,0,10*LOG(0.5*10^(V89/10)+0.5*10^(AX89/10)))</f>
        <v>68.864475805356051</v>
      </c>
      <c r="W118" s="8">
        <f t="shared" si="75"/>
        <v>87.893047233927476</v>
      </c>
      <c r="X118" s="8">
        <f>IF(Leq!$E$21=0,0,10*LOG(0.5*10^(X89/10)+0.5*10^(AZ89/10)))</f>
        <v>61.250190091070344</v>
      </c>
      <c r="Y118" s="8">
        <f t="shared" si="75"/>
        <v>0</v>
      </c>
      <c r="Z118" s="8">
        <f t="shared" si="75"/>
        <v>0</v>
      </c>
      <c r="AA118" s="8">
        <f t="shared" si="75"/>
        <v>0</v>
      </c>
    </row>
    <row r="119" spans="1:27" x14ac:dyDescent="0.3">
      <c r="A119" s="1">
        <v>8000</v>
      </c>
      <c r="B119" s="8">
        <f>IF(Leq!$E$21=0,0,10*LOG(0.5*10^(B90/10)+0.5*10^(AD90/10)))</f>
        <v>75.221618662498912</v>
      </c>
      <c r="C119" s="8">
        <f>IF(Leq!$E$21=0,0,10*LOG(0.5*10^(C90/10)+0.5*10^(AE90/10)))</f>
        <v>74.757142857142867</v>
      </c>
      <c r="D119" s="8">
        <f>IF(Leq!$E$21=0,0,10*LOG(0.5*10^(D90/10)+0.5*10^(AF90/10)))</f>
        <v>56.957142857142856</v>
      </c>
      <c r="E119" s="8">
        <f>IF(Leq!$E$21=0,0,10*LOG(0.5*10^(E90/10)+0.5*10^(AG90/10)))</f>
        <v>58.214285714285722</v>
      </c>
      <c r="F119" s="8">
        <f>IF(Leq!$E$21=0,0,10*LOG(0.5*10^(F90/10)+0.5*10^(AH90/10)))</f>
        <v>68.142857142857153</v>
      </c>
      <c r="G119" s="8">
        <f>IF(Leq!$E$21=0,0,10*LOG(0.5*10^(G90/10)+0.5*10^(AI90/10)))</f>
        <v>76.042857142857144</v>
      </c>
      <c r="H119" s="8">
        <f>IF(Leq!$E$21=0,0,10*LOG(0.5*10^(H90/10)+0.5*10^(AJ90/10)))</f>
        <v>76.042857142857144</v>
      </c>
      <c r="I119" s="8">
        <f>IF(Leq!$E$21=0,0,10*LOG(0.5*10^(I90/10)+0.5*10^(AK90/10)))</f>
        <v>77.302431886726467</v>
      </c>
      <c r="J119" s="8">
        <f>IF(Leq!$E$21=0,0,10*LOG(0.5*10^(J90/10)+0.5*10^(AL90/10)))</f>
        <v>78.121618662498918</v>
      </c>
      <c r="K119" s="8">
        <f>IF(Leq!$E$21=0,0,10*LOG(0.5*10^(K90/10)+0.5*10^(AM90/10)))</f>
        <v>58.721618662498905</v>
      </c>
      <c r="L119" s="8">
        <f>IF(Leq!$E$21=0,0,10*LOG(0.5*10^(L90/10)+0.5*10^(AN90/10)))</f>
        <v>79.37876151964177</v>
      </c>
      <c r="M119" s="8">
        <f>IF(Leq!$E$21=0,0,10*LOG(0.5*10^(M90/10)+0.5*10^(AO90/10)))</f>
        <v>68.521618662498923</v>
      </c>
      <c r="N119" s="8">
        <f>IF(Leq!$E$21=0,0,10*LOG(0.5*10^(N90/10)+0.5*10^(AP90/10)))</f>
        <v>77.564475805356068</v>
      </c>
      <c r="O119" s="8">
        <f>IF(Leq!$E$21=0,0,10*LOG(0.5*10^(O90/10)+0.5*10^(AQ90/10)))</f>
        <v>74.064475805356039</v>
      </c>
      <c r="P119" s="8">
        <f>IF(Leq!$E$21=0,0,10*LOG(0.5*10^(P90/10)+0.5*10^(AR90/10)))</f>
        <v>73.293047233927481</v>
      </c>
      <c r="Q119" s="8">
        <f>IF(Leq!$E$21=0,0,10*LOG(0.5*10^(Q90/10)+0.5*10^(AS90/10)))</f>
        <v>70.764475805356057</v>
      </c>
      <c r="R119" s="8">
        <f>IF(Leq!$E$21=0,0,10*LOG(0.5*10^(R90/10)+0.5*10^(AT90/10)))</f>
        <v>59.864475805356044</v>
      </c>
      <c r="S119" s="8">
        <f>IF(Leq!$E$21=0,0,10*LOG(0.5*10^(S90/10)+0.5*10^(AU90/10)))</f>
        <v>70.407332948213195</v>
      </c>
      <c r="T119" s="8">
        <f>IF(Leq!$E$21=0,0,10*LOG(0.5*10^(T90/10)+0.5*10^(AV90/10)))</f>
        <v>72.607332948213198</v>
      </c>
      <c r="U119" s="8">
        <f>IF(Leq!$E$21=0,0,10*LOG(0.5*10^(U90/10)+0.5*10^(AW90/10)))</f>
        <v>57.321618662498899</v>
      </c>
      <c r="V119" s="8">
        <f>IF(Leq!$E$21=0,0,10*LOG(0.5*10^(V90/10)+0.5*10^(AX90/10)))</f>
        <v>68.035904376784629</v>
      </c>
      <c r="W119" s="8">
        <f t="shared" si="75"/>
        <v>85.37876151964177</v>
      </c>
      <c r="X119" s="8">
        <f>IF(Leq!$E$21=0,0,10*LOG(0.5*10^(X90/10)+0.5*10^(AZ90/10)))</f>
        <v>59.664475805356048</v>
      </c>
      <c r="Y119" s="8">
        <f t="shared" si="75"/>
        <v>0</v>
      </c>
      <c r="Z119" s="8">
        <f t="shared" si="75"/>
        <v>0</v>
      </c>
      <c r="AA119" s="8">
        <f t="shared" si="75"/>
        <v>0</v>
      </c>
    </row>
    <row r="120" spans="1:27" x14ac:dyDescent="0.3">
      <c r="A120" s="1">
        <v>10000</v>
      </c>
      <c r="B120" s="8">
        <f>IF(Leq!$E$21=0,0,10*LOG(0.5*10^(B91/10)+0.5*10^(AD91/10)))</f>
        <v>58.721618662498905</v>
      </c>
      <c r="C120" s="8">
        <f>IF(Leq!$E$21=0,0,10*LOG(0.5*10^(C91/10)+0.5*10^(AE91/10)))</f>
        <v>74.757142857142867</v>
      </c>
      <c r="D120" s="8">
        <f>IF(Leq!$E$21=0,0,10*LOG(0.5*10^(D91/10)+0.5*10^(AF91/10)))</f>
        <v>56.457142857142856</v>
      </c>
      <c r="E120" s="8">
        <f>IF(Leq!$E$21=0,0,10*LOG(0.5*10^(E91/10)+0.5*10^(AG91/10)))</f>
        <v>57.714285714285722</v>
      </c>
      <c r="F120" s="8">
        <f>IF(Leq!$E$21=0,0,10*LOG(0.5*10^(F91/10)+0.5*10^(AH91/10)))</f>
        <v>66.142857142857153</v>
      </c>
      <c r="G120" s="8">
        <f>IF(Leq!$E$21=0,0,10*LOG(0.5*10^(G91/10)+0.5*10^(AI91/10)))</f>
        <v>76.042857142857144</v>
      </c>
      <c r="H120" s="8">
        <f>IF(Leq!$E$21=0,0,10*LOG(0.5*10^(H91/10)+0.5*10^(AJ91/10)))</f>
        <v>76.042857142857144</v>
      </c>
      <c r="I120" s="8">
        <f>IF(Leq!$E$21=0,0,10*LOG(0.5*10^(I91/10)+0.5*10^(AK91/10)))</f>
        <v>75.702431886726458</v>
      </c>
      <c r="J120" s="8">
        <f>IF(Leq!$E$21=0,0,10*LOG(0.5*10^(J91/10)+0.5*10^(AL91/10)))</f>
        <v>76.521618662498923</v>
      </c>
      <c r="K120" s="8">
        <f>IF(Leq!$E$21=0,0,10*LOG(0.5*10^(K91/10)+0.5*10^(AM91/10)))</f>
        <v>58.721618662498905</v>
      </c>
      <c r="L120" s="8">
        <f>IF(Leq!$E$21=0,0,10*LOG(0.5*10^(L91/10)+0.5*10^(AN91/10)))</f>
        <v>76.89304723392749</v>
      </c>
      <c r="M120" s="8">
        <f>IF(Leq!$E$21=0,0,10*LOG(0.5*10^(M91/10)+0.5*10^(AO91/10)))</f>
        <v>57.978761519641758</v>
      </c>
      <c r="N120" s="8">
        <f>IF(Leq!$E$21=0,0,10*LOG(0.5*10^(N91/10)+0.5*10^(AP91/10)))</f>
        <v>77.064475805356054</v>
      </c>
      <c r="O120" s="8">
        <f>IF(Leq!$E$21=0,0,10*LOG(0.5*10^(O91/10)+0.5*10^(AQ91/10)))</f>
        <v>74.735904376784646</v>
      </c>
      <c r="P120" s="8">
        <f>IF(Leq!$E$21=0,0,10*LOG(0.5*10^(P91/10)+0.5*10^(AR91/10)))</f>
        <v>71.107332948213198</v>
      </c>
      <c r="Q120" s="8">
        <f>IF(Leq!$E$21=0,0,10*LOG(0.5*10^(Q91/10)+0.5*10^(AS91/10)))</f>
        <v>72.207332948213207</v>
      </c>
      <c r="R120" s="8">
        <f>IF(Leq!$E$21=0,0,10*LOG(0.5*10^(R91/10)+0.5*10^(AT91/10)))</f>
        <v>63.907332948213202</v>
      </c>
      <c r="S120" s="8">
        <f>IF(Leq!$E$21=0,0,10*LOG(0.5*10^(S91/10)+0.5*10^(AU91/10)))</f>
        <v>68.307332948213201</v>
      </c>
      <c r="T120" s="8">
        <f>IF(Leq!$E$21=0,0,10*LOG(0.5*10^(T91/10)+0.5*10^(AV91/10)))</f>
        <v>67.793047233927481</v>
      </c>
      <c r="U120" s="8">
        <f>IF(Leq!$E$21=0,0,10*LOG(0.5*10^(U91/10)+0.5*10^(AW91/10)))</f>
        <v>60.578761519641766</v>
      </c>
      <c r="V120" s="8">
        <f>IF(Leq!$E$21=0,0,10*LOG(0.5*10^(V91/10)+0.5*10^(AX91/10)))</f>
        <v>66.564475805356054</v>
      </c>
      <c r="W120" s="8">
        <f t="shared" si="75"/>
        <v>83.45019009107034</v>
      </c>
      <c r="X120" s="8">
        <f>IF(Leq!$E$21=0,0,10*LOG(0.5*10^(X91/10)+0.5*10^(AZ91/10)))</f>
        <v>62.064475805356054</v>
      </c>
      <c r="Y120" s="8">
        <f t="shared" si="75"/>
        <v>0</v>
      </c>
      <c r="Z120" s="8">
        <f t="shared" si="75"/>
        <v>0</v>
      </c>
      <c r="AA120" s="8">
        <f t="shared" si="75"/>
        <v>0</v>
      </c>
    </row>
  </sheetData>
  <sheetProtection selectLockedCells="1"/>
  <pageMargins left="0.70866141732283472" right="0.70866141732283472" top="0.39370078740157483" bottom="0.39370078740157483" header="0.39370078740157483" footer="0.2755905511811023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1:CD158"/>
  <sheetViews>
    <sheetView zoomScale="85" zoomScaleNormal="85" workbookViewId="0">
      <selection activeCell="B25" sqref="B25"/>
    </sheetView>
  </sheetViews>
  <sheetFormatPr baseColWidth="10" defaultColWidth="11" defaultRowHeight="14" x14ac:dyDescent="0.3"/>
  <cols>
    <col min="1" max="1" width="18.83203125" style="1" customWidth="1"/>
    <col min="2" max="11" width="6.58203125" style="1" customWidth="1"/>
    <col min="12" max="12" width="7.58203125" style="1" customWidth="1"/>
    <col min="13" max="23" width="6.58203125" style="1" customWidth="1"/>
    <col min="24" max="34" width="5.58203125" style="1" customWidth="1"/>
    <col min="35" max="35" width="7.6640625" style="1" customWidth="1"/>
    <col min="36" max="36" width="7.83203125" style="1" customWidth="1"/>
    <col min="37" max="37" width="7.33203125" style="1" customWidth="1"/>
    <col min="38" max="38" width="5.58203125" style="1" customWidth="1"/>
    <col min="39" max="39" width="7.83203125" style="1" customWidth="1"/>
    <col min="40" max="16384" width="11" style="1"/>
  </cols>
  <sheetData>
    <row r="11" spans="1:27" x14ac:dyDescent="0.3">
      <c r="B11" s="4"/>
      <c r="C11" s="1" t="s">
        <v>19</v>
      </c>
    </row>
    <row r="12" spans="1:27" x14ac:dyDescent="0.3">
      <c r="B12" s="3"/>
      <c r="C12" s="1" t="s">
        <v>18</v>
      </c>
      <c r="S12" s="1" t="s">
        <v>121</v>
      </c>
      <c r="T12" s="1" t="s">
        <v>121</v>
      </c>
      <c r="Y12" s="1" t="s">
        <v>127</v>
      </c>
      <c r="Z12" s="1" t="s">
        <v>128</v>
      </c>
      <c r="AA12" s="1" t="s">
        <v>128</v>
      </c>
    </row>
    <row r="13" spans="1:27" x14ac:dyDescent="0.3">
      <c r="B13" s="6"/>
      <c r="C13" s="1" t="s">
        <v>20</v>
      </c>
      <c r="M13" s="1" t="s">
        <v>103</v>
      </c>
      <c r="N13" s="1" t="s">
        <v>100</v>
      </c>
      <c r="O13" s="1" t="s">
        <v>106</v>
      </c>
      <c r="P13" s="1" t="s">
        <v>111</v>
      </c>
      <c r="Q13" s="1" t="s">
        <v>114</v>
      </c>
      <c r="R13" s="1" t="s">
        <v>117</v>
      </c>
      <c r="S13" s="1" t="s">
        <v>122</v>
      </c>
      <c r="T13" s="1" t="s">
        <v>122</v>
      </c>
      <c r="U13" s="1" t="s">
        <v>126</v>
      </c>
      <c r="V13" s="1" t="s">
        <v>126</v>
      </c>
      <c r="W13" s="1" t="s">
        <v>127</v>
      </c>
      <c r="X13" s="1" t="s">
        <v>133</v>
      </c>
    </row>
    <row r="14" spans="1:27" x14ac:dyDescent="0.3">
      <c r="B14" s="21"/>
      <c r="C14" s="1" t="s">
        <v>70</v>
      </c>
      <c r="L14" s="2" t="s">
        <v>95</v>
      </c>
      <c r="M14" s="1" t="s">
        <v>104</v>
      </c>
      <c r="N14" s="1" t="s">
        <v>101</v>
      </c>
      <c r="O14" s="1" t="s">
        <v>107</v>
      </c>
      <c r="P14" s="1" t="s">
        <v>112</v>
      </c>
      <c r="Q14" s="1" t="s">
        <v>115</v>
      </c>
      <c r="R14" s="1" t="s">
        <v>118</v>
      </c>
      <c r="S14" s="1" t="s">
        <v>123</v>
      </c>
      <c r="T14" s="1" t="s">
        <v>125</v>
      </c>
      <c r="U14" s="1" t="s">
        <v>99</v>
      </c>
      <c r="V14" s="1" t="s">
        <v>99</v>
      </c>
      <c r="W14" s="1" t="s">
        <v>129</v>
      </c>
      <c r="X14" s="1" t="s">
        <v>134</v>
      </c>
    </row>
    <row r="15" spans="1:27" x14ac:dyDescent="0.3">
      <c r="L15" s="2" t="s">
        <v>96</v>
      </c>
      <c r="M15" s="1" t="s">
        <v>105</v>
      </c>
      <c r="N15" s="1" t="s">
        <v>102</v>
      </c>
      <c r="O15" s="1" t="s">
        <v>108</v>
      </c>
      <c r="P15" s="1" t="s">
        <v>113</v>
      </c>
      <c r="R15" s="1">
        <v>3</v>
      </c>
      <c r="S15" s="1" t="s">
        <v>124</v>
      </c>
      <c r="T15" s="1" t="s">
        <v>124</v>
      </c>
      <c r="U15" s="1" t="s">
        <v>132</v>
      </c>
      <c r="V15" s="1" t="s">
        <v>114</v>
      </c>
      <c r="W15" s="1" t="s">
        <v>130</v>
      </c>
    </row>
    <row r="16" spans="1:27" x14ac:dyDescent="0.3">
      <c r="A16" s="1" t="s">
        <v>12</v>
      </c>
      <c r="B16" s="4">
        <v>70</v>
      </c>
      <c r="C16" s="1" t="s">
        <v>13</v>
      </c>
      <c r="L16" s="1" t="s">
        <v>98</v>
      </c>
      <c r="M16" s="1" t="s">
        <v>98</v>
      </c>
      <c r="N16" s="1" t="s">
        <v>98</v>
      </c>
      <c r="O16" s="1" t="s">
        <v>109</v>
      </c>
      <c r="P16" s="1" t="s">
        <v>109</v>
      </c>
      <c r="R16" s="1" t="s">
        <v>98</v>
      </c>
      <c r="S16" s="1" t="s">
        <v>98</v>
      </c>
      <c r="T16" s="1" t="s">
        <v>98</v>
      </c>
      <c r="V16" s="1" t="s">
        <v>131</v>
      </c>
    </row>
    <row r="17" spans="1:40" x14ac:dyDescent="0.3">
      <c r="L17" s="1" t="s">
        <v>99</v>
      </c>
      <c r="M17" s="1" t="s">
        <v>99</v>
      </c>
      <c r="N17" s="1" t="s">
        <v>99</v>
      </c>
      <c r="O17" s="1" t="s">
        <v>110</v>
      </c>
      <c r="P17" s="1" t="s">
        <v>110</v>
      </c>
      <c r="Q17" s="1" t="s">
        <v>116</v>
      </c>
      <c r="R17" s="1" t="s">
        <v>120</v>
      </c>
      <c r="S17" s="1" t="s">
        <v>120</v>
      </c>
      <c r="T17" s="1" t="s">
        <v>120</v>
      </c>
    </row>
    <row r="18" spans="1:40" x14ac:dyDescent="0.3">
      <c r="A18" s="1" t="s">
        <v>14</v>
      </c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  <c r="I18" s="2" t="s">
        <v>7</v>
      </c>
      <c r="J18" s="2" t="s">
        <v>8</v>
      </c>
      <c r="K18" s="2" t="s">
        <v>9</v>
      </c>
      <c r="L18" s="1" t="s">
        <v>97</v>
      </c>
      <c r="M18" s="1" t="s">
        <v>97</v>
      </c>
      <c r="N18" s="1" t="s">
        <v>97</v>
      </c>
      <c r="O18" s="2" t="s">
        <v>97</v>
      </c>
      <c r="P18" s="2" t="s">
        <v>97</v>
      </c>
      <c r="Q18" s="2"/>
      <c r="R18" s="2" t="s">
        <v>119</v>
      </c>
      <c r="S18" s="2" t="s">
        <v>119</v>
      </c>
      <c r="T18" s="2" t="s">
        <v>119</v>
      </c>
      <c r="U18" s="1" t="s">
        <v>119</v>
      </c>
      <c r="V18" s="1" t="s">
        <v>119</v>
      </c>
      <c r="W18" s="1" t="s">
        <v>127</v>
      </c>
      <c r="Y18" s="2"/>
      <c r="Z18" s="2"/>
    </row>
    <row r="19" spans="1:40" x14ac:dyDescent="0.3">
      <c r="A19" s="1" t="s">
        <v>21</v>
      </c>
      <c r="B19" s="10">
        <f>Antriebsgeräusch!B19</f>
        <v>50</v>
      </c>
      <c r="C19" s="10">
        <f>Antriebsgeräusch!C19</f>
        <v>30</v>
      </c>
      <c r="D19" s="10">
        <f>Antriebsgeräusch!D19</f>
        <v>39</v>
      </c>
      <c r="E19" s="10">
        <f>Antriebsgeräusch!E19</f>
        <v>50</v>
      </c>
      <c r="F19" s="10">
        <f>Antriebsgeräusch!F19</f>
        <v>50</v>
      </c>
      <c r="G19" s="10">
        <f>Antriebsgeräusch!G19</f>
        <v>50</v>
      </c>
      <c r="H19" s="10">
        <f>Antriebsgeräusch!H19</f>
        <v>50</v>
      </c>
      <c r="I19" s="10">
        <f>Antriebsgeräusch!I19</f>
        <v>39</v>
      </c>
      <c r="J19" s="10">
        <f>Antriebsgeräusch!J19</f>
        <v>50</v>
      </c>
      <c r="K19" s="10">
        <f>Antriebsgeräusch!K19</f>
        <v>50</v>
      </c>
      <c r="L19" s="10">
        <f>Antriebsgeräusch!L19</f>
        <v>50</v>
      </c>
      <c r="M19" s="10">
        <f>Antriebsgeräusch!M19</f>
        <v>50</v>
      </c>
      <c r="N19" s="10">
        <f>Antriebsgeräusch!N19</f>
        <v>50</v>
      </c>
      <c r="O19" s="10">
        <f>Antriebsgeräusch!O19</f>
        <v>50</v>
      </c>
      <c r="P19" s="10">
        <f>Antriebsgeräusch!P19</f>
        <v>50</v>
      </c>
      <c r="Q19" s="10">
        <f>Antriebsgeräusch!Q19</f>
        <v>50</v>
      </c>
      <c r="R19" s="10">
        <f>Antriebsgeräusch!R19</f>
        <v>50</v>
      </c>
      <c r="S19" s="10">
        <f>Antriebsgeräusch!S19</f>
        <v>50</v>
      </c>
      <c r="T19" s="10">
        <f>Antriebsgeräusch!T19</f>
        <v>50</v>
      </c>
      <c r="U19" s="10">
        <f>Antriebsgeräusch!U19</f>
        <v>50</v>
      </c>
      <c r="V19" s="10">
        <f>Antriebsgeräusch!V19</f>
        <v>50</v>
      </c>
      <c r="W19" s="10">
        <v>50</v>
      </c>
      <c r="X19" s="10">
        <f>Antriebsgeräusch!X19</f>
        <v>50</v>
      </c>
      <c r="Y19" s="10">
        <f>Antriebsgeräusch!Y19</f>
        <v>50</v>
      </c>
      <c r="Z19" s="10">
        <f>Antriebsgeräusch!Z19</f>
        <v>50</v>
      </c>
      <c r="AA19" s="10">
        <f>Antriebsgeräusch!AA19</f>
        <v>50</v>
      </c>
    </row>
    <row r="20" spans="1:40" x14ac:dyDescent="0.3">
      <c r="A20" s="1" t="s">
        <v>22</v>
      </c>
      <c r="B20" s="10">
        <f>Antriebsgeräusch!B20</f>
        <v>50</v>
      </c>
      <c r="C20" s="10">
        <f>Antriebsgeräusch!C20</f>
        <v>30</v>
      </c>
      <c r="D20" s="10">
        <f>Antriebsgeräusch!D20</f>
        <v>39</v>
      </c>
      <c r="E20" s="10">
        <f>Antriebsgeräusch!E20</f>
        <v>50</v>
      </c>
      <c r="F20" s="10">
        <f>Antriebsgeräusch!F20</f>
        <v>50</v>
      </c>
      <c r="G20" s="10">
        <f>Antriebsgeräusch!G20</f>
        <v>50</v>
      </c>
      <c r="H20" s="10">
        <f>Antriebsgeräusch!H20</f>
        <v>50</v>
      </c>
      <c r="I20" s="10">
        <f>Antriebsgeräusch!I20</f>
        <v>39</v>
      </c>
      <c r="J20" s="10">
        <f>Antriebsgeräusch!J20</f>
        <v>50</v>
      </c>
      <c r="K20" s="10">
        <f>Antriebsgeräusch!K20</f>
        <v>50</v>
      </c>
      <c r="L20" s="10">
        <f>Antriebsgeräusch!L20</f>
        <v>50</v>
      </c>
      <c r="M20" s="10">
        <f>Antriebsgeräusch!M20</f>
        <v>50</v>
      </c>
      <c r="N20" s="10">
        <f>Antriebsgeräusch!N20</f>
        <v>50</v>
      </c>
      <c r="O20" s="10">
        <f>Antriebsgeräusch!O20</f>
        <v>50</v>
      </c>
      <c r="P20" s="10">
        <f>Antriebsgeräusch!P20</f>
        <v>50</v>
      </c>
      <c r="Q20" s="10">
        <f>Antriebsgeräusch!Q20</f>
        <v>50</v>
      </c>
      <c r="R20" s="10">
        <f>Antriebsgeräusch!R20</f>
        <v>50</v>
      </c>
      <c r="S20" s="10">
        <f>Antriebsgeräusch!S20</f>
        <v>50</v>
      </c>
      <c r="T20" s="10">
        <f>Antriebsgeräusch!T20</f>
        <v>50</v>
      </c>
      <c r="U20" s="10">
        <f>Antriebsgeräusch!U20</f>
        <v>50</v>
      </c>
      <c r="V20" s="10">
        <f>Antriebsgeräusch!V20</f>
        <v>50</v>
      </c>
      <c r="W20" s="10">
        <v>50</v>
      </c>
      <c r="X20" s="10">
        <f>Antriebsgeräusch!X20</f>
        <v>50</v>
      </c>
      <c r="Y20" s="10">
        <f>Antriebsgeräusch!Y20</f>
        <v>50</v>
      </c>
      <c r="Z20" s="10">
        <f>Antriebsgeräusch!Z20</f>
        <v>50</v>
      </c>
      <c r="AA20" s="10">
        <f>Antriebsgeräusch!AA20</f>
        <v>50</v>
      </c>
    </row>
    <row r="21" spans="1:40" x14ac:dyDescent="0.3">
      <c r="M21" s="12"/>
    </row>
    <row r="23" spans="1:40" x14ac:dyDescent="0.3">
      <c r="A23" s="20" t="s">
        <v>42</v>
      </c>
    </row>
    <row r="24" spans="1:40" x14ac:dyDescent="0.3">
      <c r="A24" s="15"/>
      <c r="AH24" s="1" t="s">
        <v>86</v>
      </c>
    </row>
    <row r="25" spans="1:40" x14ac:dyDescent="0.3">
      <c r="A25" s="15" t="s">
        <v>69</v>
      </c>
      <c r="B25" s="34" t="s">
        <v>87</v>
      </c>
      <c r="AC25" s="11" t="s">
        <v>27</v>
      </c>
      <c r="AH25" s="1" t="s">
        <v>85</v>
      </c>
    </row>
    <row r="26" spans="1:40" x14ac:dyDescent="0.3">
      <c r="A26" s="1" t="s">
        <v>43</v>
      </c>
      <c r="B26" s="2"/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  <c r="H26" s="2" t="s">
        <v>6</v>
      </c>
      <c r="I26" s="2" t="s">
        <v>7</v>
      </c>
      <c r="J26" s="2" t="s">
        <v>8</v>
      </c>
      <c r="K26" s="2" t="s">
        <v>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C26" s="10" t="s">
        <v>64</v>
      </c>
      <c r="AD26" s="10" t="s">
        <v>65</v>
      </c>
      <c r="AE26" s="10" t="s">
        <v>66</v>
      </c>
      <c r="AF26" s="10" t="s">
        <v>67</v>
      </c>
      <c r="AG26" s="10" t="s">
        <v>68</v>
      </c>
      <c r="AH26" s="51" t="s">
        <v>87</v>
      </c>
      <c r="AI26" s="1" t="s">
        <v>144</v>
      </c>
      <c r="AJ26" s="1" t="s">
        <v>138</v>
      </c>
      <c r="AK26" s="1" t="s">
        <v>139</v>
      </c>
      <c r="AL26" s="1" t="s">
        <v>140</v>
      </c>
      <c r="AN26" s="1" t="s">
        <v>143</v>
      </c>
    </row>
    <row r="27" spans="1:40" x14ac:dyDescent="0.3">
      <c r="A27" s="1">
        <v>50</v>
      </c>
      <c r="B27" s="28">
        <f t="shared" ref="B27:B50" si="0">IF($B$25="ACMR8",$AC27,IF($B$25="SDA4",$AD27,IF($B$25="AB11",$AE27,IF($B$25="PMA",$AF27,IF($B$25="Beton",$AG27,IF($B$25="Test",$AH27,999))))))</f>
        <v>1.8</v>
      </c>
      <c r="C27" s="17">
        <f>$B27</f>
        <v>1.8</v>
      </c>
      <c r="D27" s="17">
        <f t="shared" ref="D27:AA42" si="1">$B27</f>
        <v>1.8</v>
      </c>
      <c r="E27" s="17">
        <f t="shared" si="1"/>
        <v>1.8</v>
      </c>
      <c r="F27" s="17">
        <f t="shared" si="1"/>
        <v>1.8</v>
      </c>
      <c r="G27" s="17">
        <f t="shared" si="1"/>
        <v>1.8</v>
      </c>
      <c r="H27" s="17">
        <f t="shared" si="1"/>
        <v>1.8</v>
      </c>
      <c r="I27" s="17">
        <f t="shared" si="1"/>
        <v>1.8</v>
      </c>
      <c r="J27" s="17">
        <f t="shared" si="1"/>
        <v>1.8</v>
      </c>
      <c r="K27" s="17">
        <f t="shared" si="1"/>
        <v>1.8</v>
      </c>
      <c r="L27" s="17">
        <f t="shared" si="1"/>
        <v>1.8</v>
      </c>
      <c r="M27" s="17">
        <f t="shared" si="1"/>
        <v>1.8</v>
      </c>
      <c r="N27" s="17">
        <f t="shared" si="1"/>
        <v>1.8</v>
      </c>
      <c r="O27" s="17">
        <f t="shared" si="1"/>
        <v>1.8</v>
      </c>
      <c r="P27" s="17">
        <f t="shared" si="1"/>
        <v>1.8</v>
      </c>
      <c r="Q27" s="17">
        <f t="shared" si="1"/>
        <v>1.8</v>
      </c>
      <c r="R27" s="17">
        <f t="shared" si="1"/>
        <v>1.8</v>
      </c>
      <c r="S27" s="17">
        <f t="shared" si="1"/>
        <v>1.8</v>
      </c>
      <c r="T27" s="17">
        <f t="shared" si="1"/>
        <v>1.8</v>
      </c>
      <c r="U27" s="17">
        <f t="shared" si="1"/>
        <v>1.8</v>
      </c>
      <c r="V27" s="17">
        <f t="shared" si="1"/>
        <v>1.8</v>
      </c>
      <c r="W27" s="17">
        <f t="shared" si="1"/>
        <v>1.8</v>
      </c>
      <c r="X27" s="17">
        <f t="shared" si="1"/>
        <v>1.8</v>
      </c>
      <c r="Y27" s="17">
        <f t="shared" si="1"/>
        <v>1.8</v>
      </c>
      <c r="Z27" s="17">
        <f t="shared" si="1"/>
        <v>1.8</v>
      </c>
      <c r="AA27" s="17">
        <f t="shared" si="1"/>
        <v>1.8</v>
      </c>
      <c r="AC27" s="5">
        <v>0</v>
      </c>
      <c r="AD27" s="5">
        <v>-3</v>
      </c>
      <c r="AE27" s="5">
        <v>1</v>
      </c>
      <c r="AF27" s="5">
        <v>1</v>
      </c>
      <c r="AG27" s="5">
        <v>9</v>
      </c>
      <c r="AH27" s="19">
        <v>1.8</v>
      </c>
      <c r="AI27" s="1">
        <v>1</v>
      </c>
      <c r="AJ27" s="19">
        <v>1.8</v>
      </c>
      <c r="AK27" s="1">
        <v>-1.5</v>
      </c>
      <c r="AL27" s="1">
        <v>-3.1</v>
      </c>
      <c r="AN27" s="1">
        <v>3.3</v>
      </c>
    </row>
    <row r="28" spans="1:40" x14ac:dyDescent="0.3">
      <c r="A28" s="1">
        <v>63</v>
      </c>
      <c r="B28" s="28">
        <f t="shared" si="0"/>
        <v>1.8</v>
      </c>
      <c r="C28" s="17">
        <f t="shared" ref="C28:R50" si="2">$B28</f>
        <v>1.8</v>
      </c>
      <c r="D28" s="17">
        <f t="shared" si="2"/>
        <v>1.8</v>
      </c>
      <c r="E28" s="17">
        <f t="shared" si="2"/>
        <v>1.8</v>
      </c>
      <c r="F28" s="17">
        <f t="shared" si="2"/>
        <v>1.8</v>
      </c>
      <c r="G28" s="17">
        <f t="shared" si="2"/>
        <v>1.8</v>
      </c>
      <c r="H28" s="17">
        <f t="shared" si="2"/>
        <v>1.8</v>
      </c>
      <c r="I28" s="17">
        <f t="shared" si="2"/>
        <v>1.8</v>
      </c>
      <c r="J28" s="17">
        <f t="shared" si="2"/>
        <v>1.8</v>
      </c>
      <c r="K28" s="17">
        <f t="shared" si="2"/>
        <v>1.8</v>
      </c>
      <c r="L28" s="17">
        <f t="shared" si="2"/>
        <v>1.8</v>
      </c>
      <c r="M28" s="17">
        <f t="shared" si="2"/>
        <v>1.8</v>
      </c>
      <c r="N28" s="17">
        <f t="shared" si="2"/>
        <v>1.8</v>
      </c>
      <c r="O28" s="17">
        <f t="shared" si="2"/>
        <v>1.8</v>
      </c>
      <c r="P28" s="17">
        <f t="shared" si="2"/>
        <v>1.8</v>
      </c>
      <c r="Q28" s="17">
        <f t="shared" si="2"/>
        <v>1.8</v>
      </c>
      <c r="R28" s="17">
        <f t="shared" si="2"/>
        <v>1.8</v>
      </c>
      <c r="S28" s="17">
        <f t="shared" si="1"/>
        <v>1.8</v>
      </c>
      <c r="T28" s="17">
        <f t="shared" si="1"/>
        <v>1.8</v>
      </c>
      <c r="U28" s="17">
        <f t="shared" si="1"/>
        <v>1.8</v>
      </c>
      <c r="V28" s="17">
        <f t="shared" si="1"/>
        <v>1.8</v>
      </c>
      <c r="W28" s="17">
        <f t="shared" si="1"/>
        <v>1.8</v>
      </c>
      <c r="X28" s="17">
        <f t="shared" si="1"/>
        <v>1.8</v>
      </c>
      <c r="Y28" s="17">
        <f t="shared" si="1"/>
        <v>1.8</v>
      </c>
      <c r="Z28" s="17">
        <f t="shared" si="1"/>
        <v>1.8</v>
      </c>
      <c r="AA28" s="17">
        <f t="shared" si="1"/>
        <v>1.8</v>
      </c>
      <c r="AC28" s="5">
        <v>0</v>
      </c>
      <c r="AD28" s="5">
        <v>-3</v>
      </c>
      <c r="AE28" s="5">
        <f>$B$24</f>
        <v>0</v>
      </c>
      <c r="AF28" s="5">
        <f>$B$24</f>
        <v>0</v>
      </c>
      <c r="AG28" s="5">
        <v>9</v>
      </c>
      <c r="AH28" s="1">
        <v>1.8</v>
      </c>
      <c r="AI28" s="1">
        <v>1</v>
      </c>
      <c r="AJ28" s="1">
        <v>1.8</v>
      </c>
      <c r="AK28" s="1">
        <v>-1.5</v>
      </c>
      <c r="AL28" s="1">
        <v>-3.1</v>
      </c>
      <c r="AN28" s="1">
        <v>3.3</v>
      </c>
    </row>
    <row r="29" spans="1:40" x14ac:dyDescent="0.3">
      <c r="A29" s="1">
        <v>80</v>
      </c>
      <c r="B29" s="28">
        <f t="shared" si="0"/>
        <v>1.8</v>
      </c>
      <c r="C29" s="17">
        <f t="shared" si="2"/>
        <v>1.8</v>
      </c>
      <c r="D29" s="17">
        <f t="shared" si="2"/>
        <v>1.8</v>
      </c>
      <c r="E29" s="17">
        <f t="shared" si="2"/>
        <v>1.8</v>
      </c>
      <c r="F29" s="17">
        <f t="shared" si="2"/>
        <v>1.8</v>
      </c>
      <c r="G29" s="17">
        <f t="shared" si="2"/>
        <v>1.8</v>
      </c>
      <c r="H29" s="17">
        <f t="shared" si="2"/>
        <v>1.8</v>
      </c>
      <c r="I29" s="17">
        <f t="shared" si="2"/>
        <v>1.8</v>
      </c>
      <c r="J29" s="17">
        <f t="shared" si="2"/>
        <v>1.8</v>
      </c>
      <c r="K29" s="17">
        <f t="shared" si="2"/>
        <v>1.8</v>
      </c>
      <c r="L29" s="17">
        <f t="shared" si="1"/>
        <v>1.8</v>
      </c>
      <c r="M29" s="17">
        <f t="shared" si="1"/>
        <v>1.8</v>
      </c>
      <c r="N29" s="17">
        <f t="shared" si="1"/>
        <v>1.8</v>
      </c>
      <c r="O29" s="17">
        <f t="shared" si="1"/>
        <v>1.8</v>
      </c>
      <c r="P29" s="17">
        <f t="shared" si="1"/>
        <v>1.8</v>
      </c>
      <c r="Q29" s="17">
        <f t="shared" si="1"/>
        <v>1.8</v>
      </c>
      <c r="R29" s="17">
        <f t="shared" si="1"/>
        <v>1.8</v>
      </c>
      <c r="S29" s="17">
        <f t="shared" si="1"/>
        <v>1.8</v>
      </c>
      <c r="T29" s="17">
        <f t="shared" si="1"/>
        <v>1.8</v>
      </c>
      <c r="U29" s="17">
        <f t="shared" si="1"/>
        <v>1.8</v>
      </c>
      <c r="V29" s="17">
        <f t="shared" si="1"/>
        <v>1.8</v>
      </c>
      <c r="W29" s="17">
        <f t="shared" si="1"/>
        <v>1.8</v>
      </c>
      <c r="X29" s="17">
        <f t="shared" si="1"/>
        <v>1.8</v>
      </c>
      <c r="Y29" s="17">
        <f t="shared" si="1"/>
        <v>1.8</v>
      </c>
      <c r="Z29" s="17">
        <f t="shared" si="1"/>
        <v>1.8</v>
      </c>
      <c r="AA29" s="17">
        <f t="shared" si="1"/>
        <v>1.8</v>
      </c>
      <c r="AC29" s="5">
        <v>0</v>
      </c>
      <c r="AD29" s="5">
        <v>-3</v>
      </c>
      <c r="AE29" s="5">
        <f>$B$24</f>
        <v>0</v>
      </c>
      <c r="AF29" s="5">
        <f>$B$24</f>
        <v>0</v>
      </c>
      <c r="AG29" s="5">
        <v>9</v>
      </c>
      <c r="AH29" s="1">
        <v>1.8</v>
      </c>
      <c r="AI29" s="1">
        <v>1</v>
      </c>
      <c r="AJ29" s="1">
        <v>1.8</v>
      </c>
      <c r="AK29" s="1">
        <v>-1.5</v>
      </c>
      <c r="AL29" s="1">
        <v>-3.1</v>
      </c>
      <c r="AN29" s="1">
        <v>3.3</v>
      </c>
    </row>
    <row r="30" spans="1:40" x14ac:dyDescent="0.3">
      <c r="A30" s="1">
        <v>100</v>
      </c>
      <c r="B30" s="28">
        <f t="shared" si="0"/>
        <v>1.8</v>
      </c>
      <c r="C30" s="17">
        <f t="shared" si="2"/>
        <v>1.8</v>
      </c>
      <c r="D30" s="17">
        <f t="shared" si="2"/>
        <v>1.8</v>
      </c>
      <c r="E30" s="17">
        <f t="shared" si="2"/>
        <v>1.8</v>
      </c>
      <c r="F30" s="17">
        <f t="shared" si="2"/>
        <v>1.8</v>
      </c>
      <c r="G30" s="17">
        <f t="shared" si="2"/>
        <v>1.8</v>
      </c>
      <c r="H30" s="17">
        <f t="shared" si="2"/>
        <v>1.8</v>
      </c>
      <c r="I30" s="17">
        <f t="shared" si="2"/>
        <v>1.8</v>
      </c>
      <c r="J30" s="17">
        <f t="shared" si="2"/>
        <v>1.8</v>
      </c>
      <c r="K30" s="17">
        <f t="shared" si="2"/>
        <v>1.8</v>
      </c>
      <c r="L30" s="17">
        <f t="shared" si="1"/>
        <v>1.8</v>
      </c>
      <c r="M30" s="17">
        <f t="shared" si="1"/>
        <v>1.8</v>
      </c>
      <c r="N30" s="17">
        <f t="shared" si="1"/>
        <v>1.8</v>
      </c>
      <c r="O30" s="17">
        <f t="shared" si="1"/>
        <v>1.8</v>
      </c>
      <c r="P30" s="17">
        <f t="shared" si="1"/>
        <v>1.8</v>
      </c>
      <c r="Q30" s="17">
        <f t="shared" si="1"/>
        <v>1.8</v>
      </c>
      <c r="R30" s="17">
        <f t="shared" si="1"/>
        <v>1.8</v>
      </c>
      <c r="S30" s="17">
        <f t="shared" si="1"/>
        <v>1.8</v>
      </c>
      <c r="T30" s="17">
        <f t="shared" si="1"/>
        <v>1.8</v>
      </c>
      <c r="U30" s="17">
        <f t="shared" si="1"/>
        <v>1.8</v>
      </c>
      <c r="V30" s="17">
        <f t="shared" si="1"/>
        <v>1.8</v>
      </c>
      <c r="W30" s="17">
        <f t="shared" si="1"/>
        <v>1.8</v>
      </c>
      <c r="X30" s="17">
        <f t="shared" si="1"/>
        <v>1.8</v>
      </c>
      <c r="Y30" s="17">
        <f t="shared" si="1"/>
        <v>1.8</v>
      </c>
      <c r="Z30" s="17">
        <f t="shared" si="1"/>
        <v>1.8</v>
      </c>
      <c r="AA30" s="17">
        <f t="shared" si="1"/>
        <v>1.8</v>
      </c>
      <c r="AC30" s="5">
        <v>0</v>
      </c>
      <c r="AD30" s="5">
        <v>-2.9</v>
      </c>
      <c r="AE30" s="5">
        <v>1.1000000000000001</v>
      </c>
      <c r="AF30" s="5">
        <v>1.1000000000000001</v>
      </c>
      <c r="AG30" s="5">
        <v>9.1</v>
      </c>
      <c r="AH30" s="1">
        <v>1.8</v>
      </c>
      <c r="AI30" s="1">
        <v>1</v>
      </c>
      <c r="AJ30" s="1">
        <v>1.8</v>
      </c>
      <c r="AK30" s="1">
        <v>-1.5</v>
      </c>
      <c r="AL30" s="1">
        <v>-3.1</v>
      </c>
      <c r="AN30" s="1">
        <v>3.3</v>
      </c>
    </row>
    <row r="31" spans="1:40" x14ac:dyDescent="0.3">
      <c r="A31" s="1">
        <v>125</v>
      </c>
      <c r="B31" s="28">
        <f t="shared" si="0"/>
        <v>1.8</v>
      </c>
      <c r="C31" s="17">
        <f t="shared" si="2"/>
        <v>1.8</v>
      </c>
      <c r="D31" s="17">
        <f t="shared" si="2"/>
        <v>1.8</v>
      </c>
      <c r="E31" s="17">
        <f t="shared" si="2"/>
        <v>1.8</v>
      </c>
      <c r="F31" s="17">
        <f t="shared" si="2"/>
        <v>1.8</v>
      </c>
      <c r="G31" s="17">
        <f t="shared" si="2"/>
        <v>1.8</v>
      </c>
      <c r="H31" s="17">
        <f t="shared" si="2"/>
        <v>1.8</v>
      </c>
      <c r="I31" s="17">
        <f t="shared" si="2"/>
        <v>1.8</v>
      </c>
      <c r="J31" s="17">
        <f t="shared" si="2"/>
        <v>1.8</v>
      </c>
      <c r="K31" s="17">
        <f t="shared" si="2"/>
        <v>1.8</v>
      </c>
      <c r="L31" s="17">
        <f t="shared" si="1"/>
        <v>1.8</v>
      </c>
      <c r="M31" s="17">
        <f t="shared" si="1"/>
        <v>1.8</v>
      </c>
      <c r="N31" s="17">
        <f t="shared" si="1"/>
        <v>1.8</v>
      </c>
      <c r="O31" s="17">
        <f t="shared" si="1"/>
        <v>1.8</v>
      </c>
      <c r="P31" s="17">
        <f t="shared" si="1"/>
        <v>1.8</v>
      </c>
      <c r="Q31" s="17">
        <f t="shared" si="1"/>
        <v>1.8</v>
      </c>
      <c r="R31" s="17">
        <f t="shared" si="1"/>
        <v>1.8</v>
      </c>
      <c r="S31" s="17">
        <f t="shared" si="1"/>
        <v>1.8</v>
      </c>
      <c r="T31" s="17">
        <f t="shared" si="1"/>
        <v>1.8</v>
      </c>
      <c r="U31" s="17">
        <f t="shared" si="1"/>
        <v>1.8</v>
      </c>
      <c r="V31" s="17">
        <f t="shared" si="1"/>
        <v>1.8</v>
      </c>
      <c r="W31" s="17">
        <f t="shared" si="1"/>
        <v>1.8</v>
      </c>
      <c r="X31" s="17">
        <f t="shared" si="1"/>
        <v>1.8</v>
      </c>
      <c r="Y31" s="17">
        <f t="shared" si="1"/>
        <v>1.8</v>
      </c>
      <c r="Z31" s="17">
        <f t="shared" si="1"/>
        <v>1.8</v>
      </c>
      <c r="AA31" s="17">
        <f t="shared" si="1"/>
        <v>1.8</v>
      </c>
      <c r="AC31" s="5">
        <v>0</v>
      </c>
      <c r="AD31" s="5">
        <v>-3.6</v>
      </c>
      <c r="AE31" s="5">
        <f>$B$24</f>
        <v>0</v>
      </c>
      <c r="AF31" s="5">
        <v>0.6</v>
      </c>
      <c r="AG31" s="5">
        <v>8.6999999999999993</v>
      </c>
      <c r="AH31" s="1">
        <v>1.8</v>
      </c>
      <c r="AI31" s="1">
        <v>1</v>
      </c>
      <c r="AJ31" s="1">
        <v>1.8</v>
      </c>
      <c r="AK31" s="1">
        <v>-1.5</v>
      </c>
      <c r="AL31" s="1">
        <v>-3.1</v>
      </c>
      <c r="AN31" s="1">
        <v>3.3</v>
      </c>
    </row>
    <row r="32" spans="1:40" x14ac:dyDescent="0.3">
      <c r="A32" s="1">
        <v>160</v>
      </c>
      <c r="B32" s="28">
        <f t="shared" si="0"/>
        <v>1.8</v>
      </c>
      <c r="C32" s="17">
        <f t="shared" si="2"/>
        <v>1.8</v>
      </c>
      <c r="D32" s="17">
        <f t="shared" si="2"/>
        <v>1.8</v>
      </c>
      <c r="E32" s="17">
        <f t="shared" si="2"/>
        <v>1.8</v>
      </c>
      <c r="F32" s="17">
        <f t="shared" si="2"/>
        <v>1.8</v>
      </c>
      <c r="G32" s="17">
        <f t="shared" si="2"/>
        <v>1.8</v>
      </c>
      <c r="H32" s="17">
        <f t="shared" si="2"/>
        <v>1.8</v>
      </c>
      <c r="I32" s="17">
        <f t="shared" si="2"/>
        <v>1.8</v>
      </c>
      <c r="J32" s="17">
        <f t="shared" si="2"/>
        <v>1.8</v>
      </c>
      <c r="K32" s="17">
        <f t="shared" si="2"/>
        <v>1.8</v>
      </c>
      <c r="L32" s="17">
        <f t="shared" si="1"/>
        <v>1.8</v>
      </c>
      <c r="M32" s="17">
        <f t="shared" si="1"/>
        <v>1.8</v>
      </c>
      <c r="N32" s="17">
        <f t="shared" si="1"/>
        <v>1.8</v>
      </c>
      <c r="O32" s="17">
        <f t="shared" si="1"/>
        <v>1.8</v>
      </c>
      <c r="P32" s="17">
        <f t="shared" si="1"/>
        <v>1.8</v>
      </c>
      <c r="Q32" s="17">
        <f t="shared" si="1"/>
        <v>1.8</v>
      </c>
      <c r="R32" s="17">
        <f t="shared" si="1"/>
        <v>1.8</v>
      </c>
      <c r="S32" s="17">
        <f t="shared" si="1"/>
        <v>1.8</v>
      </c>
      <c r="T32" s="17">
        <f t="shared" si="1"/>
        <v>1.8</v>
      </c>
      <c r="U32" s="17">
        <f t="shared" si="1"/>
        <v>1.8</v>
      </c>
      <c r="V32" s="17">
        <f t="shared" si="1"/>
        <v>1.8</v>
      </c>
      <c r="W32" s="17">
        <f t="shared" si="1"/>
        <v>1.8</v>
      </c>
      <c r="X32" s="17">
        <f t="shared" si="1"/>
        <v>1.8</v>
      </c>
      <c r="Y32" s="17">
        <f t="shared" si="1"/>
        <v>1.8</v>
      </c>
      <c r="Z32" s="17">
        <f t="shared" si="1"/>
        <v>1.8</v>
      </c>
      <c r="AA32" s="17">
        <f t="shared" si="1"/>
        <v>1.8</v>
      </c>
      <c r="AC32" s="5">
        <v>0</v>
      </c>
      <c r="AD32" s="5">
        <v>-4.3</v>
      </c>
      <c r="AE32" s="5">
        <v>1.1000000000000001</v>
      </c>
      <c r="AF32" s="5">
        <v>0</v>
      </c>
      <c r="AG32" s="5">
        <v>8.9</v>
      </c>
      <c r="AH32" s="1">
        <v>1.8</v>
      </c>
      <c r="AI32" s="1">
        <v>1</v>
      </c>
      <c r="AJ32" s="1">
        <v>1.8</v>
      </c>
      <c r="AK32" s="1">
        <v>-1.5</v>
      </c>
      <c r="AL32" s="1">
        <v>-3.1</v>
      </c>
      <c r="AN32" s="1">
        <v>3.3</v>
      </c>
    </row>
    <row r="33" spans="1:48" x14ac:dyDescent="0.3">
      <c r="A33" s="1">
        <v>200</v>
      </c>
      <c r="B33" s="28">
        <f t="shared" si="0"/>
        <v>1.8</v>
      </c>
      <c r="C33" s="17">
        <f t="shared" si="2"/>
        <v>1.8</v>
      </c>
      <c r="D33" s="17">
        <f t="shared" si="2"/>
        <v>1.8</v>
      </c>
      <c r="E33" s="17">
        <f t="shared" si="2"/>
        <v>1.8</v>
      </c>
      <c r="F33" s="17">
        <f t="shared" si="2"/>
        <v>1.8</v>
      </c>
      <c r="G33" s="17">
        <f t="shared" si="2"/>
        <v>1.8</v>
      </c>
      <c r="H33" s="17">
        <f t="shared" si="2"/>
        <v>1.8</v>
      </c>
      <c r="I33" s="17">
        <f t="shared" si="2"/>
        <v>1.8</v>
      </c>
      <c r="J33" s="17">
        <f t="shared" si="2"/>
        <v>1.8</v>
      </c>
      <c r="K33" s="17">
        <f t="shared" si="2"/>
        <v>1.8</v>
      </c>
      <c r="L33" s="17">
        <f t="shared" si="1"/>
        <v>1.8</v>
      </c>
      <c r="M33" s="17">
        <f t="shared" si="1"/>
        <v>1.8</v>
      </c>
      <c r="N33" s="17">
        <f t="shared" si="1"/>
        <v>1.8</v>
      </c>
      <c r="O33" s="17">
        <f t="shared" si="1"/>
        <v>1.8</v>
      </c>
      <c r="P33" s="17">
        <f t="shared" si="1"/>
        <v>1.8</v>
      </c>
      <c r="Q33" s="17">
        <f t="shared" si="1"/>
        <v>1.8</v>
      </c>
      <c r="R33" s="17">
        <f t="shared" si="1"/>
        <v>1.8</v>
      </c>
      <c r="S33" s="17">
        <f t="shared" si="1"/>
        <v>1.8</v>
      </c>
      <c r="T33" s="17">
        <f t="shared" si="1"/>
        <v>1.8</v>
      </c>
      <c r="U33" s="17">
        <f t="shared" si="1"/>
        <v>1.8</v>
      </c>
      <c r="V33" s="17">
        <f t="shared" si="1"/>
        <v>1.8</v>
      </c>
      <c r="W33" s="17">
        <f t="shared" si="1"/>
        <v>1.8</v>
      </c>
      <c r="X33" s="17">
        <f t="shared" si="1"/>
        <v>1.8</v>
      </c>
      <c r="Y33" s="17">
        <f t="shared" si="1"/>
        <v>1.8</v>
      </c>
      <c r="Z33" s="17">
        <f t="shared" si="1"/>
        <v>1.8</v>
      </c>
      <c r="AA33" s="17">
        <f t="shared" si="1"/>
        <v>1.8</v>
      </c>
      <c r="AC33" s="5">
        <v>0</v>
      </c>
      <c r="AD33" s="5">
        <v>-4.3</v>
      </c>
      <c r="AE33" s="5">
        <v>1.2</v>
      </c>
      <c r="AF33" s="5">
        <v>0.3</v>
      </c>
      <c r="AG33" s="5">
        <v>8.9</v>
      </c>
      <c r="AH33" s="1">
        <v>1.8</v>
      </c>
      <c r="AI33" s="1">
        <v>1</v>
      </c>
      <c r="AJ33" s="1">
        <v>1.8</v>
      </c>
      <c r="AK33" s="1">
        <v>-1.5</v>
      </c>
      <c r="AL33" s="1">
        <v>-3.1</v>
      </c>
      <c r="AN33" s="1">
        <v>3.3</v>
      </c>
    </row>
    <row r="34" spans="1:48" x14ac:dyDescent="0.3">
      <c r="A34" s="1">
        <v>250</v>
      </c>
      <c r="B34" s="28">
        <f t="shared" si="0"/>
        <v>1.8</v>
      </c>
      <c r="C34" s="17">
        <f t="shared" si="2"/>
        <v>1.8</v>
      </c>
      <c r="D34" s="17">
        <f t="shared" si="2"/>
        <v>1.8</v>
      </c>
      <c r="E34" s="17">
        <f t="shared" si="2"/>
        <v>1.8</v>
      </c>
      <c r="F34" s="17">
        <f t="shared" si="2"/>
        <v>1.8</v>
      </c>
      <c r="G34" s="17">
        <f t="shared" si="2"/>
        <v>1.8</v>
      </c>
      <c r="H34" s="17">
        <f t="shared" si="2"/>
        <v>1.8</v>
      </c>
      <c r="I34" s="17">
        <f t="shared" si="2"/>
        <v>1.8</v>
      </c>
      <c r="J34" s="17">
        <f t="shared" si="2"/>
        <v>1.8</v>
      </c>
      <c r="K34" s="17">
        <f t="shared" si="2"/>
        <v>1.8</v>
      </c>
      <c r="L34" s="17">
        <f t="shared" si="1"/>
        <v>1.8</v>
      </c>
      <c r="M34" s="17">
        <f t="shared" si="1"/>
        <v>1.8</v>
      </c>
      <c r="N34" s="17">
        <f t="shared" si="1"/>
        <v>1.8</v>
      </c>
      <c r="O34" s="17">
        <f t="shared" si="1"/>
        <v>1.8</v>
      </c>
      <c r="P34" s="17">
        <f t="shared" si="1"/>
        <v>1.8</v>
      </c>
      <c r="Q34" s="17">
        <f t="shared" si="1"/>
        <v>1.8</v>
      </c>
      <c r="R34" s="17">
        <f t="shared" si="1"/>
        <v>1.8</v>
      </c>
      <c r="S34" s="17">
        <f t="shared" si="1"/>
        <v>1.8</v>
      </c>
      <c r="T34" s="17">
        <f t="shared" si="1"/>
        <v>1.8</v>
      </c>
      <c r="U34" s="17">
        <f t="shared" si="1"/>
        <v>1.8</v>
      </c>
      <c r="V34" s="17">
        <f t="shared" si="1"/>
        <v>1.8</v>
      </c>
      <c r="W34" s="17">
        <f t="shared" si="1"/>
        <v>1.8</v>
      </c>
      <c r="X34" s="17">
        <f t="shared" si="1"/>
        <v>1.8</v>
      </c>
      <c r="Y34" s="17">
        <f t="shared" si="1"/>
        <v>1.8</v>
      </c>
      <c r="Z34" s="17">
        <f t="shared" si="1"/>
        <v>1.8</v>
      </c>
      <c r="AA34" s="17">
        <f t="shared" si="1"/>
        <v>1.8</v>
      </c>
      <c r="AC34" s="5">
        <v>0</v>
      </c>
      <c r="AD34" s="5">
        <v>-5.0999999999999996</v>
      </c>
      <c r="AE34" s="5">
        <v>1.2</v>
      </c>
      <c r="AF34" s="5">
        <v>-1.1000000000000001</v>
      </c>
      <c r="AG34" s="5">
        <v>8.5</v>
      </c>
      <c r="AH34" s="1">
        <v>1.8</v>
      </c>
      <c r="AI34" s="1">
        <v>1</v>
      </c>
      <c r="AJ34" s="1">
        <v>1.8</v>
      </c>
      <c r="AK34" s="1">
        <v>-1.5</v>
      </c>
      <c r="AL34" s="1">
        <v>-3.1</v>
      </c>
      <c r="AN34" s="1">
        <v>3.3</v>
      </c>
      <c r="AP34" s="52"/>
      <c r="AQ34" s="52"/>
      <c r="AR34" s="52"/>
      <c r="AS34" s="52"/>
      <c r="AT34" s="52"/>
      <c r="AU34" s="52"/>
      <c r="AV34" s="52"/>
    </row>
    <row r="35" spans="1:48" x14ac:dyDescent="0.3">
      <c r="A35" s="1">
        <v>315</v>
      </c>
      <c r="B35" s="28">
        <f t="shared" si="0"/>
        <v>1.8</v>
      </c>
      <c r="C35" s="17">
        <f t="shared" si="2"/>
        <v>1.8</v>
      </c>
      <c r="D35" s="17">
        <f t="shared" si="2"/>
        <v>1.8</v>
      </c>
      <c r="E35" s="17">
        <f t="shared" si="2"/>
        <v>1.8</v>
      </c>
      <c r="F35" s="17">
        <f t="shared" si="2"/>
        <v>1.8</v>
      </c>
      <c r="G35" s="17">
        <f t="shared" si="2"/>
        <v>1.8</v>
      </c>
      <c r="H35" s="17">
        <f t="shared" si="2"/>
        <v>1.8</v>
      </c>
      <c r="I35" s="17">
        <f t="shared" si="2"/>
        <v>1.8</v>
      </c>
      <c r="J35" s="17">
        <f t="shared" si="2"/>
        <v>1.8</v>
      </c>
      <c r="K35" s="17">
        <f t="shared" si="2"/>
        <v>1.8</v>
      </c>
      <c r="L35" s="17">
        <f t="shared" si="1"/>
        <v>1.8</v>
      </c>
      <c r="M35" s="17">
        <f t="shared" si="1"/>
        <v>1.8</v>
      </c>
      <c r="N35" s="17">
        <f t="shared" si="1"/>
        <v>1.8</v>
      </c>
      <c r="O35" s="17">
        <f t="shared" si="1"/>
        <v>1.8</v>
      </c>
      <c r="P35" s="17">
        <f t="shared" si="1"/>
        <v>1.8</v>
      </c>
      <c r="Q35" s="17">
        <f t="shared" si="1"/>
        <v>1.8</v>
      </c>
      <c r="R35" s="17">
        <f t="shared" si="1"/>
        <v>1.8</v>
      </c>
      <c r="S35" s="17">
        <f t="shared" si="1"/>
        <v>1.8</v>
      </c>
      <c r="T35" s="17">
        <f t="shared" si="1"/>
        <v>1.8</v>
      </c>
      <c r="U35" s="17">
        <f t="shared" si="1"/>
        <v>1.8</v>
      </c>
      <c r="V35" s="17">
        <f t="shared" si="1"/>
        <v>1.8</v>
      </c>
      <c r="W35" s="17">
        <f t="shared" si="1"/>
        <v>1.8</v>
      </c>
      <c r="X35" s="17">
        <f t="shared" si="1"/>
        <v>1.8</v>
      </c>
      <c r="Y35" s="17">
        <f t="shared" si="1"/>
        <v>1.8</v>
      </c>
      <c r="Z35" s="17">
        <f t="shared" si="1"/>
        <v>1.8</v>
      </c>
      <c r="AA35" s="17">
        <f t="shared" si="1"/>
        <v>1.8</v>
      </c>
      <c r="AC35" s="5">
        <v>0</v>
      </c>
      <c r="AD35" s="5">
        <v>-5.8</v>
      </c>
      <c r="AE35" s="5">
        <v>1.4</v>
      </c>
      <c r="AF35" s="5">
        <v>-1.5</v>
      </c>
      <c r="AG35" s="5">
        <v>8.1</v>
      </c>
      <c r="AH35" s="1">
        <v>1.8</v>
      </c>
      <c r="AI35" s="1">
        <v>1</v>
      </c>
      <c r="AJ35" s="1">
        <v>1.8</v>
      </c>
      <c r="AK35" s="1">
        <v>-1.5</v>
      </c>
      <c r="AL35" s="1">
        <v>-3.1</v>
      </c>
      <c r="AN35" s="1">
        <v>3.3</v>
      </c>
    </row>
    <row r="36" spans="1:48" x14ac:dyDescent="0.3">
      <c r="A36" s="1">
        <v>400</v>
      </c>
      <c r="B36" s="28">
        <f t="shared" si="0"/>
        <v>1.2</v>
      </c>
      <c r="C36" s="17">
        <f t="shared" si="2"/>
        <v>1.2</v>
      </c>
      <c r="D36" s="17">
        <f t="shared" si="2"/>
        <v>1.2</v>
      </c>
      <c r="E36" s="17">
        <f t="shared" si="2"/>
        <v>1.2</v>
      </c>
      <c r="F36" s="17">
        <f t="shared" si="2"/>
        <v>1.2</v>
      </c>
      <c r="G36" s="17">
        <f t="shared" si="2"/>
        <v>1.2</v>
      </c>
      <c r="H36" s="17">
        <f t="shared" si="2"/>
        <v>1.2</v>
      </c>
      <c r="I36" s="17">
        <f t="shared" si="2"/>
        <v>1.2</v>
      </c>
      <c r="J36" s="17">
        <f t="shared" si="2"/>
        <v>1.2</v>
      </c>
      <c r="K36" s="17">
        <f t="shared" si="2"/>
        <v>1.2</v>
      </c>
      <c r="L36" s="17">
        <f t="shared" si="1"/>
        <v>1.2</v>
      </c>
      <c r="M36" s="17">
        <f t="shared" si="1"/>
        <v>1.2</v>
      </c>
      <c r="N36" s="17">
        <f t="shared" si="1"/>
        <v>1.2</v>
      </c>
      <c r="O36" s="17">
        <f t="shared" si="1"/>
        <v>1.2</v>
      </c>
      <c r="P36" s="17">
        <f t="shared" si="1"/>
        <v>1.2</v>
      </c>
      <c r="Q36" s="17">
        <f t="shared" si="1"/>
        <v>1.2</v>
      </c>
      <c r="R36" s="17">
        <f t="shared" si="1"/>
        <v>1.2</v>
      </c>
      <c r="S36" s="17">
        <f t="shared" si="1"/>
        <v>1.2</v>
      </c>
      <c r="T36" s="17">
        <f t="shared" si="1"/>
        <v>1.2</v>
      </c>
      <c r="U36" s="17">
        <f t="shared" si="1"/>
        <v>1.2</v>
      </c>
      <c r="V36" s="17">
        <f t="shared" si="1"/>
        <v>1.2</v>
      </c>
      <c r="W36" s="17">
        <f t="shared" si="1"/>
        <v>1.2</v>
      </c>
      <c r="X36" s="17">
        <f t="shared" si="1"/>
        <v>1.2</v>
      </c>
      <c r="Y36" s="17">
        <f t="shared" si="1"/>
        <v>1.2</v>
      </c>
      <c r="Z36" s="17">
        <f t="shared" si="1"/>
        <v>1.2</v>
      </c>
      <c r="AA36" s="17">
        <f t="shared" si="1"/>
        <v>1.2</v>
      </c>
      <c r="AC36" s="5">
        <v>0</v>
      </c>
      <c r="AD36" s="5">
        <v>-6.1</v>
      </c>
      <c r="AE36" s="5">
        <v>1.3</v>
      </c>
      <c r="AF36" s="5">
        <v>-1.4</v>
      </c>
      <c r="AG36" s="5">
        <v>7.4</v>
      </c>
      <c r="AH36" s="1">
        <v>1.2</v>
      </c>
      <c r="AI36" s="1">
        <v>0.5</v>
      </c>
      <c r="AJ36" s="1">
        <v>1.2</v>
      </c>
      <c r="AK36" s="1">
        <v>-0.1</v>
      </c>
      <c r="AL36" s="1">
        <v>-0.2</v>
      </c>
      <c r="AN36" s="53">
        <v>2.2999999999999998</v>
      </c>
    </row>
    <row r="37" spans="1:48" x14ac:dyDescent="0.3">
      <c r="A37" s="1">
        <v>500</v>
      </c>
      <c r="B37" s="28">
        <f t="shared" si="0"/>
        <v>0</v>
      </c>
      <c r="C37" s="17">
        <f t="shared" si="2"/>
        <v>0</v>
      </c>
      <c r="D37" s="17">
        <f t="shared" si="2"/>
        <v>0</v>
      </c>
      <c r="E37" s="17">
        <f t="shared" si="2"/>
        <v>0</v>
      </c>
      <c r="F37" s="17">
        <f t="shared" si="2"/>
        <v>0</v>
      </c>
      <c r="G37" s="17">
        <f t="shared" si="2"/>
        <v>0</v>
      </c>
      <c r="H37" s="17">
        <f t="shared" si="2"/>
        <v>0</v>
      </c>
      <c r="I37" s="17">
        <f t="shared" si="2"/>
        <v>0</v>
      </c>
      <c r="J37" s="17">
        <f t="shared" si="2"/>
        <v>0</v>
      </c>
      <c r="K37" s="17">
        <f t="shared" si="2"/>
        <v>0</v>
      </c>
      <c r="L37" s="17">
        <f t="shared" si="1"/>
        <v>0</v>
      </c>
      <c r="M37" s="17">
        <f t="shared" si="1"/>
        <v>0</v>
      </c>
      <c r="N37" s="17">
        <f t="shared" si="1"/>
        <v>0</v>
      </c>
      <c r="O37" s="17">
        <f t="shared" si="1"/>
        <v>0</v>
      </c>
      <c r="P37" s="17">
        <f t="shared" si="1"/>
        <v>0</v>
      </c>
      <c r="Q37" s="17">
        <f t="shared" si="1"/>
        <v>0</v>
      </c>
      <c r="R37" s="17">
        <f t="shared" si="1"/>
        <v>0</v>
      </c>
      <c r="S37" s="17">
        <f t="shared" si="1"/>
        <v>0</v>
      </c>
      <c r="T37" s="17">
        <f t="shared" si="1"/>
        <v>0</v>
      </c>
      <c r="U37" s="17">
        <f t="shared" si="1"/>
        <v>0</v>
      </c>
      <c r="V37" s="17">
        <f t="shared" si="1"/>
        <v>0</v>
      </c>
      <c r="W37" s="17">
        <f t="shared" si="1"/>
        <v>0</v>
      </c>
      <c r="X37" s="17">
        <f t="shared" si="1"/>
        <v>0</v>
      </c>
      <c r="Y37" s="17">
        <f t="shared" si="1"/>
        <v>0</v>
      </c>
      <c r="Z37" s="17">
        <f t="shared" si="1"/>
        <v>0</v>
      </c>
      <c r="AA37" s="17">
        <f t="shared" si="1"/>
        <v>0</v>
      </c>
      <c r="AC37" s="5">
        <v>0</v>
      </c>
      <c r="AD37" s="5">
        <v>-7.8</v>
      </c>
      <c r="AE37" s="5">
        <v>1.2</v>
      </c>
      <c r="AF37" s="5">
        <v>-1.7</v>
      </c>
      <c r="AG37" s="5">
        <v>6.5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N37" s="53">
        <v>1.2</v>
      </c>
    </row>
    <row r="38" spans="1:48" x14ac:dyDescent="0.3">
      <c r="A38" s="1">
        <v>630</v>
      </c>
      <c r="B38" s="28">
        <f t="shared" si="0"/>
        <v>3</v>
      </c>
      <c r="C38" s="17">
        <f t="shared" si="2"/>
        <v>3</v>
      </c>
      <c r="D38" s="17">
        <f t="shared" si="2"/>
        <v>3</v>
      </c>
      <c r="E38" s="17">
        <f t="shared" si="2"/>
        <v>3</v>
      </c>
      <c r="F38" s="17">
        <f t="shared" si="2"/>
        <v>3</v>
      </c>
      <c r="G38" s="17">
        <f t="shared" si="2"/>
        <v>3</v>
      </c>
      <c r="H38" s="17">
        <f t="shared" si="2"/>
        <v>3</v>
      </c>
      <c r="I38" s="17">
        <f t="shared" si="2"/>
        <v>3</v>
      </c>
      <c r="J38" s="17">
        <f t="shared" si="2"/>
        <v>3</v>
      </c>
      <c r="K38" s="17">
        <f t="shared" si="2"/>
        <v>3</v>
      </c>
      <c r="L38" s="17">
        <f t="shared" si="1"/>
        <v>3</v>
      </c>
      <c r="M38" s="17">
        <f t="shared" si="1"/>
        <v>3</v>
      </c>
      <c r="N38" s="17">
        <f t="shared" si="1"/>
        <v>3</v>
      </c>
      <c r="O38" s="17">
        <f t="shared" si="1"/>
        <v>3</v>
      </c>
      <c r="P38" s="17">
        <f t="shared" si="1"/>
        <v>3</v>
      </c>
      <c r="Q38" s="17">
        <f t="shared" si="1"/>
        <v>3</v>
      </c>
      <c r="R38" s="17">
        <f t="shared" si="1"/>
        <v>3</v>
      </c>
      <c r="S38" s="17">
        <f t="shared" si="1"/>
        <v>3</v>
      </c>
      <c r="T38" s="17">
        <f t="shared" si="1"/>
        <v>3</v>
      </c>
      <c r="U38" s="17">
        <f t="shared" si="1"/>
        <v>3</v>
      </c>
      <c r="V38" s="17">
        <f t="shared" si="1"/>
        <v>3</v>
      </c>
      <c r="W38" s="17">
        <f t="shared" si="1"/>
        <v>3</v>
      </c>
      <c r="X38" s="17">
        <f t="shared" si="1"/>
        <v>3</v>
      </c>
      <c r="Y38" s="17">
        <f t="shared" si="1"/>
        <v>3</v>
      </c>
      <c r="Z38" s="17">
        <f t="shared" si="1"/>
        <v>3</v>
      </c>
      <c r="AA38" s="17">
        <f t="shared" si="1"/>
        <v>3</v>
      </c>
      <c r="AC38" s="5">
        <v>0</v>
      </c>
      <c r="AD38" s="5">
        <v>-8.6999999999999993</v>
      </c>
      <c r="AE38" s="5">
        <v>1.2</v>
      </c>
      <c r="AF38" s="5">
        <v>-1.3</v>
      </c>
      <c r="AG38" s="5">
        <v>5.8</v>
      </c>
      <c r="AH38" s="1">
        <v>3</v>
      </c>
      <c r="AI38" s="1">
        <v>1.9</v>
      </c>
      <c r="AJ38" s="1">
        <v>3</v>
      </c>
      <c r="AK38" s="1">
        <v>-0.6</v>
      </c>
      <c r="AL38" s="1">
        <v>-1</v>
      </c>
      <c r="AN38" s="53">
        <v>4.3</v>
      </c>
    </row>
    <row r="39" spans="1:48" x14ac:dyDescent="0.3">
      <c r="A39" s="1">
        <v>800</v>
      </c>
      <c r="B39" s="28">
        <f t="shared" si="0"/>
        <v>1.9</v>
      </c>
      <c r="C39" s="17">
        <f t="shared" si="2"/>
        <v>1.9</v>
      </c>
      <c r="D39" s="17">
        <f t="shared" si="2"/>
        <v>1.9</v>
      </c>
      <c r="E39" s="17">
        <f t="shared" si="2"/>
        <v>1.9</v>
      </c>
      <c r="F39" s="17">
        <f t="shared" si="2"/>
        <v>1.9</v>
      </c>
      <c r="G39" s="17">
        <f t="shared" si="2"/>
        <v>1.9</v>
      </c>
      <c r="H39" s="17">
        <f t="shared" si="2"/>
        <v>1.9</v>
      </c>
      <c r="I39" s="17">
        <f t="shared" si="2"/>
        <v>1.9</v>
      </c>
      <c r="J39" s="17">
        <f t="shared" si="2"/>
        <v>1.9</v>
      </c>
      <c r="K39" s="17">
        <f t="shared" si="2"/>
        <v>1.9</v>
      </c>
      <c r="L39" s="17">
        <f t="shared" si="1"/>
        <v>1.9</v>
      </c>
      <c r="M39" s="17">
        <f t="shared" si="1"/>
        <v>1.9</v>
      </c>
      <c r="N39" s="17">
        <f t="shared" si="1"/>
        <v>1.9</v>
      </c>
      <c r="O39" s="17">
        <f t="shared" si="1"/>
        <v>1.9</v>
      </c>
      <c r="P39" s="17">
        <f t="shared" si="1"/>
        <v>1.9</v>
      </c>
      <c r="Q39" s="17">
        <f t="shared" si="1"/>
        <v>1.9</v>
      </c>
      <c r="R39" s="17">
        <f t="shared" si="1"/>
        <v>1.9</v>
      </c>
      <c r="S39" s="17">
        <f t="shared" si="1"/>
        <v>1.9</v>
      </c>
      <c r="T39" s="17">
        <f t="shared" si="1"/>
        <v>1.9</v>
      </c>
      <c r="U39" s="17">
        <f t="shared" si="1"/>
        <v>1.9</v>
      </c>
      <c r="V39" s="17">
        <f t="shared" si="1"/>
        <v>1.9</v>
      </c>
      <c r="W39" s="17">
        <f t="shared" si="1"/>
        <v>1.9</v>
      </c>
      <c r="X39" s="17">
        <f t="shared" si="1"/>
        <v>1.9</v>
      </c>
      <c r="Y39" s="17">
        <f t="shared" si="1"/>
        <v>1.9</v>
      </c>
      <c r="Z39" s="17">
        <f t="shared" si="1"/>
        <v>1.9</v>
      </c>
      <c r="AA39" s="17">
        <f t="shared" si="1"/>
        <v>1.9</v>
      </c>
      <c r="AC39" s="5">
        <v>0</v>
      </c>
      <c r="AD39" s="5">
        <v>-10.7</v>
      </c>
      <c r="AE39" s="5">
        <v>0.8</v>
      </c>
      <c r="AF39" s="5">
        <v>-1.3</v>
      </c>
      <c r="AG39" s="5">
        <v>5</v>
      </c>
      <c r="AH39" s="1">
        <v>1.9</v>
      </c>
      <c r="AI39" s="1">
        <v>1.1000000000000001</v>
      </c>
      <c r="AJ39" s="1">
        <v>1.9</v>
      </c>
      <c r="AK39" s="1">
        <v>-1.5</v>
      </c>
      <c r="AL39" s="1">
        <v>-4</v>
      </c>
      <c r="AN39" s="53">
        <v>3</v>
      </c>
    </row>
    <row r="40" spans="1:48" x14ac:dyDescent="0.3">
      <c r="A40" s="1">
        <v>1000</v>
      </c>
      <c r="B40" s="28">
        <f t="shared" si="0"/>
        <v>3.3</v>
      </c>
      <c r="C40" s="17">
        <f t="shared" si="2"/>
        <v>3.3</v>
      </c>
      <c r="D40" s="17">
        <f t="shared" si="2"/>
        <v>3.3</v>
      </c>
      <c r="E40" s="17">
        <f t="shared" si="2"/>
        <v>3.3</v>
      </c>
      <c r="F40" s="17">
        <f t="shared" si="2"/>
        <v>3.3</v>
      </c>
      <c r="G40" s="17">
        <f t="shared" si="2"/>
        <v>3.3</v>
      </c>
      <c r="H40" s="17">
        <f t="shared" si="2"/>
        <v>3.3</v>
      </c>
      <c r="I40" s="17">
        <f t="shared" si="2"/>
        <v>3.3</v>
      </c>
      <c r="J40" s="17">
        <f t="shared" si="2"/>
        <v>3.3</v>
      </c>
      <c r="K40" s="17">
        <f t="shared" si="2"/>
        <v>3.3</v>
      </c>
      <c r="L40" s="17">
        <f t="shared" si="1"/>
        <v>3.3</v>
      </c>
      <c r="M40" s="17">
        <f t="shared" si="1"/>
        <v>3.3</v>
      </c>
      <c r="N40" s="17">
        <f t="shared" si="1"/>
        <v>3.3</v>
      </c>
      <c r="O40" s="17">
        <f t="shared" si="1"/>
        <v>3.3</v>
      </c>
      <c r="P40" s="17">
        <f t="shared" si="1"/>
        <v>3.3</v>
      </c>
      <c r="Q40" s="17">
        <f t="shared" si="1"/>
        <v>3.3</v>
      </c>
      <c r="R40" s="17">
        <f t="shared" si="1"/>
        <v>3.3</v>
      </c>
      <c r="S40" s="17">
        <f t="shared" si="1"/>
        <v>3.3</v>
      </c>
      <c r="T40" s="17">
        <f t="shared" si="1"/>
        <v>3.3</v>
      </c>
      <c r="U40" s="17">
        <f t="shared" si="1"/>
        <v>3.3</v>
      </c>
      <c r="V40" s="17">
        <f t="shared" si="1"/>
        <v>3.3</v>
      </c>
      <c r="W40" s="17">
        <f t="shared" si="1"/>
        <v>3.3</v>
      </c>
      <c r="X40" s="17">
        <f t="shared" si="1"/>
        <v>3.3</v>
      </c>
      <c r="Y40" s="17">
        <f t="shared" si="1"/>
        <v>3.3</v>
      </c>
      <c r="Z40" s="17">
        <f t="shared" si="1"/>
        <v>3.3</v>
      </c>
      <c r="AA40" s="17">
        <f t="shared" si="1"/>
        <v>3.3</v>
      </c>
      <c r="AC40" s="5">
        <v>0</v>
      </c>
      <c r="AD40" s="5">
        <v>-11.8</v>
      </c>
      <c r="AE40" s="5">
        <v>0.7</v>
      </c>
      <c r="AF40" s="5">
        <v>-1.1000000000000001</v>
      </c>
      <c r="AG40" s="5">
        <v>4.5999999999999996</v>
      </c>
      <c r="AH40" s="1">
        <v>3.3</v>
      </c>
      <c r="AI40" s="1">
        <v>2.4</v>
      </c>
      <c r="AJ40" s="1">
        <v>3.3</v>
      </c>
      <c r="AK40" s="1">
        <v>-0.7</v>
      </c>
      <c r="AL40" s="1">
        <v>-4.7</v>
      </c>
      <c r="AN40" s="53">
        <v>4</v>
      </c>
    </row>
    <row r="41" spans="1:48" x14ac:dyDescent="0.3">
      <c r="A41" s="1">
        <v>1250</v>
      </c>
      <c r="B41" s="28">
        <f t="shared" si="0"/>
        <v>3.6</v>
      </c>
      <c r="C41" s="17">
        <f t="shared" si="2"/>
        <v>3.6</v>
      </c>
      <c r="D41" s="17">
        <f t="shared" si="2"/>
        <v>3.6</v>
      </c>
      <c r="E41" s="17">
        <f t="shared" si="2"/>
        <v>3.6</v>
      </c>
      <c r="F41" s="17">
        <f t="shared" si="2"/>
        <v>3.6</v>
      </c>
      <c r="G41" s="17">
        <f t="shared" si="2"/>
        <v>3.6</v>
      </c>
      <c r="H41" s="17">
        <f t="shared" si="2"/>
        <v>3.6</v>
      </c>
      <c r="I41" s="17">
        <f t="shared" si="2"/>
        <v>3.6</v>
      </c>
      <c r="J41" s="17">
        <f t="shared" si="2"/>
        <v>3.6</v>
      </c>
      <c r="K41" s="17">
        <f t="shared" si="2"/>
        <v>3.6</v>
      </c>
      <c r="L41" s="17">
        <f t="shared" si="1"/>
        <v>3.6</v>
      </c>
      <c r="M41" s="17">
        <f t="shared" si="1"/>
        <v>3.6</v>
      </c>
      <c r="N41" s="17">
        <f t="shared" si="1"/>
        <v>3.6</v>
      </c>
      <c r="O41" s="17">
        <f t="shared" si="1"/>
        <v>3.6</v>
      </c>
      <c r="P41" s="17">
        <f t="shared" si="1"/>
        <v>3.6</v>
      </c>
      <c r="Q41" s="17">
        <f t="shared" si="1"/>
        <v>3.6</v>
      </c>
      <c r="R41" s="17">
        <f t="shared" si="1"/>
        <v>3.6</v>
      </c>
      <c r="S41" s="17">
        <f t="shared" si="1"/>
        <v>3.6</v>
      </c>
      <c r="T41" s="17">
        <f t="shared" si="1"/>
        <v>3.6</v>
      </c>
      <c r="U41" s="17">
        <f t="shared" si="1"/>
        <v>3.6</v>
      </c>
      <c r="V41" s="17">
        <f t="shared" si="1"/>
        <v>3.6</v>
      </c>
      <c r="W41" s="17">
        <f t="shared" si="1"/>
        <v>3.6</v>
      </c>
      <c r="X41" s="17">
        <f t="shared" si="1"/>
        <v>3.6</v>
      </c>
      <c r="Y41" s="17">
        <f t="shared" si="1"/>
        <v>3.6</v>
      </c>
      <c r="Z41" s="17">
        <f t="shared" si="1"/>
        <v>3.6</v>
      </c>
      <c r="AA41" s="17">
        <f t="shared" si="1"/>
        <v>3.6</v>
      </c>
      <c r="AC41" s="5">
        <v>0</v>
      </c>
      <c r="AD41" s="5">
        <v>-12.5</v>
      </c>
      <c r="AE41" s="5">
        <v>0.5</v>
      </c>
      <c r="AF41" s="5">
        <v>0.1</v>
      </c>
      <c r="AG41" s="5">
        <v>4.0999999999999996</v>
      </c>
      <c r="AH41" s="1">
        <v>3.6</v>
      </c>
      <c r="AI41" s="1">
        <v>2.7</v>
      </c>
      <c r="AJ41" s="1">
        <v>3.6</v>
      </c>
      <c r="AK41" s="1">
        <v>-0.7</v>
      </c>
      <c r="AL41" s="1">
        <v>-4.3</v>
      </c>
      <c r="AN41" s="53">
        <v>4.4000000000000004</v>
      </c>
    </row>
    <row r="42" spans="1:48" x14ac:dyDescent="0.3">
      <c r="A42" s="1">
        <v>1600</v>
      </c>
      <c r="B42" s="28">
        <f t="shared" si="0"/>
        <v>2.1</v>
      </c>
      <c r="C42" s="17">
        <f t="shared" si="2"/>
        <v>2.1</v>
      </c>
      <c r="D42" s="17">
        <f t="shared" si="2"/>
        <v>2.1</v>
      </c>
      <c r="E42" s="17">
        <f t="shared" si="2"/>
        <v>2.1</v>
      </c>
      <c r="F42" s="17">
        <f t="shared" si="2"/>
        <v>2.1</v>
      </c>
      <c r="G42" s="17">
        <f t="shared" si="2"/>
        <v>2.1</v>
      </c>
      <c r="H42" s="17">
        <f t="shared" si="2"/>
        <v>2.1</v>
      </c>
      <c r="I42" s="17">
        <f t="shared" si="2"/>
        <v>2.1</v>
      </c>
      <c r="J42" s="17">
        <f t="shared" si="2"/>
        <v>2.1</v>
      </c>
      <c r="K42" s="17">
        <f t="shared" si="2"/>
        <v>2.1</v>
      </c>
      <c r="L42" s="17">
        <f t="shared" si="1"/>
        <v>2.1</v>
      </c>
      <c r="M42" s="17">
        <f t="shared" si="1"/>
        <v>2.1</v>
      </c>
      <c r="N42" s="17">
        <f t="shared" si="1"/>
        <v>2.1</v>
      </c>
      <c r="O42" s="17">
        <f t="shared" si="1"/>
        <v>2.1</v>
      </c>
      <c r="P42" s="17">
        <f t="shared" si="1"/>
        <v>2.1</v>
      </c>
      <c r="Q42" s="17">
        <f t="shared" si="1"/>
        <v>2.1</v>
      </c>
      <c r="R42" s="17">
        <f t="shared" si="1"/>
        <v>2.1</v>
      </c>
      <c r="S42" s="17">
        <f t="shared" si="1"/>
        <v>2.1</v>
      </c>
      <c r="T42" s="17">
        <f t="shared" si="1"/>
        <v>2.1</v>
      </c>
      <c r="U42" s="17">
        <f t="shared" si="1"/>
        <v>2.1</v>
      </c>
      <c r="V42" s="17">
        <f t="shared" si="1"/>
        <v>2.1</v>
      </c>
      <c r="W42" s="17">
        <f t="shared" si="1"/>
        <v>2.1</v>
      </c>
      <c r="X42" s="17">
        <f t="shared" si="1"/>
        <v>2.1</v>
      </c>
      <c r="Y42" s="17">
        <f t="shared" si="1"/>
        <v>2.1</v>
      </c>
      <c r="Z42" s="17">
        <f t="shared" ref="L42:AA50" si="3">$B42</f>
        <v>2.1</v>
      </c>
      <c r="AA42" s="17">
        <f t="shared" si="3"/>
        <v>2.1</v>
      </c>
      <c r="AC42" s="5">
        <v>0</v>
      </c>
      <c r="AD42" s="5">
        <v>-12.7</v>
      </c>
      <c r="AE42" s="5">
        <v>0.6</v>
      </c>
      <c r="AF42" s="5">
        <v>1</v>
      </c>
      <c r="AG42" s="5">
        <v>4</v>
      </c>
      <c r="AH42" s="1">
        <v>2.1</v>
      </c>
      <c r="AI42" s="1">
        <v>1.5</v>
      </c>
      <c r="AJ42" s="1">
        <v>2.1</v>
      </c>
      <c r="AK42" s="1">
        <v>-0.1</v>
      </c>
      <c r="AL42" s="1">
        <v>-4.3</v>
      </c>
      <c r="AN42" s="53">
        <v>2.4</v>
      </c>
    </row>
    <row r="43" spans="1:48" x14ac:dyDescent="0.3">
      <c r="A43" s="1">
        <v>2000</v>
      </c>
      <c r="B43" s="28">
        <f t="shared" si="0"/>
        <v>1.4</v>
      </c>
      <c r="C43" s="17">
        <f t="shared" si="2"/>
        <v>1.4</v>
      </c>
      <c r="D43" s="17">
        <f t="shared" si="2"/>
        <v>1.4</v>
      </c>
      <c r="E43" s="17">
        <f t="shared" si="2"/>
        <v>1.4</v>
      </c>
      <c r="F43" s="17">
        <f t="shared" si="2"/>
        <v>1.4</v>
      </c>
      <c r="G43" s="17">
        <f t="shared" si="2"/>
        <v>1.4</v>
      </c>
      <c r="H43" s="17">
        <f t="shared" si="2"/>
        <v>1.4</v>
      </c>
      <c r="I43" s="17">
        <f t="shared" si="2"/>
        <v>1.4</v>
      </c>
      <c r="J43" s="17">
        <f t="shared" si="2"/>
        <v>1.4</v>
      </c>
      <c r="K43" s="17">
        <f t="shared" si="2"/>
        <v>1.4</v>
      </c>
      <c r="L43" s="17">
        <f t="shared" si="3"/>
        <v>1.4</v>
      </c>
      <c r="M43" s="17">
        <f t="shared" si="3"/>
        <v>1.4</v>
      </c>
      <c r="N43" s="17">
        <f t="shared" si="3"/>
        <v>1.4</v>
      </c>
      <c r="O43" s="17">
        <f t="shared" si="3"/>
        <v>1.4</v>
      </c>
      <c r="P43" s="17">
        <f t="shared" si="3"/>
        <v>1.4</v>
      </c>
      <c r="Q43" s="17">
        <f t="shared" si="3"/>
        <v>1.4</v>
      </c>
      <c r="R43" s="17">
        <f t="shared" si="3"/>
        <v>1.4</v>
      </c>
      <c r="S43" s="17">
        <f t="shared" si="3"/>
        <v>1.4</v>
      </c>
      <c r="T43" s="17">
        <f t="shared" si="3"/>
        <v>1.4</v>
      </c>
      <c r="U43" s="17">
        <f t="shared" si="3"/>
        <v>1.4</v>
      </c>
      <c r="V43" s="17">
        <f t="shared" si="3"/>
        <v>1.4</v>
      </c>
      <c r="W43" s="17">
        <f t="shared" si="3"/>
        <v>1.4</v>
      </c>
      <c r="X43" s="17">
        <f t="shared" si="3"/>
        <v>1.4</v>
      </c>
      <c r="Y43" s="17">
        <f t="shared" si="3"/>
        <v>1.4</v>
      </c>
      <c r="Z43" s="17">
        <f t="shared" si="3"/>
        <v>1.4</v>
      </c>
      <c r="AA43" s="17">
        <f t="shared" si="3"/>
        <v>1.4</v>
      </c>
      <c r="AC43" s="5">
        <v>0</v>
      </c>
      <c r="AD43" s="5">
        <v>-12.6</v>
      </c>
      <c r="AE43" s="5">
        <v>0.9</v>
      </c>
      <c r="AF43" s="5">
        <v>1.4</v>
      </c>
      <c r="AG43" s="5">
        <v>4.2</v>
      </c>
      <c r="AH43" s="1">
        <v>1.4</v>
      </c>
      <c r="AI43" s="1">
        <v>1.1000000000000001</v>
      </c>
      <c r="AJ43" s="1">
        <v>1.4</v>
      </c>
      <c r="AK43" s="1">
        <v>0.1</v>
      </c>
      <c r="AL43" s="1">
        <v>-4.5999999999999996</v>
      </c>
      <c r="AN43" s="53">
        <v>1.6</v>
      </c>
    </row>
    <row r="44" spans="1:48" x14ac:dyDescent="0.3">
      <c r="A44" s="1">
        <v>2500</v>
      </c>
      <c r="B44" s="28">
        <f t="shared" si="0"/>
        <v>1.4</v>
      </c>
      <c r="C44" s="17">
        <f t="shared" si="2"/>
        <v>1.4</v>
      </c>
      <c r="D44" s="17">
        <f t="shared" si="2"/>
        <v>1.4</v>
      </c>
      <c r="E44" s="17">
        <f t="shared" si="2"/>
        <v>1.4</v>
      </c>
      <c r="F44" s="17">
        <f t="shared" si="2"/>
        <v>1.4</v>
      </c>
      <c r="G44" s="17">
        <f t="shared" si="2"/>
        <v>1.4</v>
      </c>
      <c r="H44" s="17">
        <f t="shared" si="2"/>
        <v>1.4</v>
      </c>
      <c r="I44" s="17">
        <f t="shared" si="2"/>
        <v>1.4</v>
      </c>
      <c r="J44" s="17">
        <f t="shared" si="2"/>
        <v>1.4</v>
      </c>
      <c r="K44" s="17">
        <f t="shared" si="2"/>
        <v>1.4</v>
      </c>
      <c r="L44" s="17">
        <f t="shared" si="3"/>
        <v>1.4</v>
      </c>
      <c r="M44" s="17">
        <f t="shared" si="3"/>
        <v>1.4</v>
      </c>
      <c r="N44" s="17">
        <f t="shared" si="3"/>
        <v>1.4</v>
      </c>
      <c r="O44" s="17">
        <f t="shared" si="3"/>
        <v>1.4</v>
      </c>
      <c r="P44" s="17">
        <f t="shared" si="3"/>
        <v>1.4</v>
      </c>
      <c r="Q44" s="17">
        <f t="shared" si="3"/>
        <v>1.4</v>
      </c>
      <c r="R44" s="17">
        <f t="shared" si="3"/>
        <v>1.4</v>
      </c>
      <c r="S44" s="17">
        <f t="shared" si="3"/>
        <v>1.4</v>
      </c>
      <c r="T44" s="17">
        <f t="shared" si="3"/>
        <v>1.4</v>
      </c>
      <c r="U44" s="17">
        <f t="shared" si="3"/>
        <v>1.4</v>
      </c>
      <c r="V44" s="17">
        <f t="shared" si="3"/>
        <v>1.4</v>
      </c>
      <c r="W44" s="17">
        <f t="shared" si="3"/>
        <v>1.4</v>
      </c>
      <c r="X44" s="17">
        <f t="shared" si="3"/>
        <v>1.4</v>
      </c>
      <c r="Y44" s="17">
        <f t="shared" si="3"/>
        <v>1.4</v>
      </c>
      <c r="Z44" s="17">
        <f t="shared" si="3"/>
        <v>1.4</v>
      </c>
      <c r="AA44" s="17">
        <f t="shared" si="3"/>
        <v>1.4</v>
      </c>
      <c r="AC44" s="5">
        <v>0</v>
      </c>
      <c r="AD44" s="5">
        <v>-11.8</v>
      </c>
      <c r="AE44" s="5">
        <v>1.5</v>
      </c>
      <c r="AF44" s="5">
        <v>2.1</v>
      </c>
      <c r="AG44" s="5">
        <v>4.4000000000000004</v>
      </c>
      <c r="AH44" s="1">
        <v>1.4</v>
      </c>
      <c r="AI44" s="1">
        <v>0.7</v>
      </c>
      <c r="AJ44" s="1">
        <v>1.4</v>
      </c>
      <c r="AK44" s="1">
        <v>-0.8</v>
      </c>
      <c r="AL44" s="1">
        <v>-4.3</v>
      </c>
      <c r="AN44" s="53">
        <v>1.7</v>
      </c>
    </row>
    <row r="45" spans="1:48" x14ac:dyDescent="0.3">
      <c r="A45" s="1">
        <v>3150</v>
      </c>
      <c r="B45" s="28">
        <f t="shared" si="0"/>
        <v>1.7</v>
      </c>
      <c r="C45" s="17">
        <f t="shared" si="2"/>
        <v>1.7</v>
      </c>
      <c r="D45" s="17">
        <f t="shared" si="2"/>
        <v>1.7</v>
      </c>
      <c r="E45" s="17">
        <f t="shared" si="2"/>
        <v>1.7</v>
      </c>
      <c r="F45" s="17">
        <f t="shared" si="2"/>
        <v>1.7</v>
      </c>
      <c r="G45" s="17">
        <f t="shared" si="2"/>
        <v>1.7</v>
      </c>
      <c r="H45" s="17">
        <f t="shared" si="2"/>
        <v>1.7</v>
      </c>
      <c r="I45" s="17">
        <f t="shared" si="2"/>
        <v>1.7</v>
      </c>
      <c r="J45" s="17">
        <f t="shared" si="2"/>
        <v>1.7</v>
      </c>
      <c r="K45" s="17">
        <f t="shared" si="2"/>
        <v>1.7</v>
      </c>
      <c r="L45" s="17">
        <f t="shared" si="3"/>
        <v>1.7</v>
      </c>
      <c r="M45" s="17">
        <f t="shared" si="3"/>
        <v>1.7</v>
      </c>
      <c r="N45" s="17">
        <f t="shared" si="3"/>
        <v>1.7</v>
      </c>
      <c r="O45" s="17">
        <f t="shared" si="3"/>
        <v>1.7</v>
      </c>
      <c r="P45" s="17">
        <f t="shared" si="3"/>
        <v>1.7</v>
      </c>
      <c r="Q45" s="17">
        <f t="shared" si="3"/>
        <v>1.7</v>
      </c>
      <c r="R45" s="17">
        <f t="shared" si="3"/>
        <v>1.7</v>
      </c>
      <c r="S45" s="17">
        <f t="shared" si="3"/>
        <v>1.7</v>
      </c>
      <c r="T45" s="17">
        <f t="shared" si="3"/>
        <v>1.7</v>
      </c>
      <c r="U45" s="17">
        <f t="shared" si="3"/>
        <v>1.7</v>
      </c>
      <c r="V45" s="17">
        <f t="shared" si="3"/>
        <v>1.7</v>
      </c>
      <c r="W45" s="17">
        <f t="shared" si="3"/>
        <v>1.7</v>
      </c>
      <c r="X45" s="17">
        <f t="shared" si="3"/>
        <v>1.7</v>
      </c>
      <c r="Y45" s="17">
        <f t="shared" si="3"/>
        <v>1.7</v>
      </c>
      <c r="Z45" s="17">
        <f t="shared" si="3"/>
        <v>1.7</v>
      </c>
      <c r="AA45" s="17">
        <f t="shared" si="3"/>
        <v>1.7</v>
      </c>
      <c r="AC45" s="5">
        <v>0</v>
      </c>
      <c r="AD45" s="5">
        <v>-10.8</v>
      </c>
      <c r="AE45" s="5">
        <v>2.2000000000000002</v>
      </c>
      <c r="AF45" s="5">
        <v>2.5</v>
      </c>
      <c r="AG45" s="5">
        <v>4.8</v>
      </c>
      <c r="AH45" s="1">
        <v>1.7</v>
      </c>
      <c r="AI45" s="1">
        <v>1</v>
      </c>
      <c r="AJ45" s="1">
        <v>1.7</v>
      </c>
      <c r="AK45" s="1">
        <v>-1.8</v>
      </c>
      <c r="AL45" s="1">
        <v>-5.6</v>
      </c>
      <c r="AN45" s="53">
        <v>2</v>
      </c>
    </row>
    <row r="46" spans="1:48" x14ac:dyDescent="0.3">
      <c r="A46" s="1">
        <v>4000</v>
      </c>
      <c r="B46" s="28">
        <f t="shared" si="0"/>
        <v>1.5</v>
      </c>
      <c r="C46" s="17">
        <f t="shared" si="2"/>
        <v>1.5</v>
      </c>
      <c r="D46" s="17">
        <f t="shared" si="2"/>
        <v>1.5</v>
      </c>
      <c r="E46" s="17">
        <f t="shared" si="2"/>
        <v>1.5</v>
      </c>
      <c r="F46" s="17">
        <f t="shared" si="2"/>
        <v>1.5</v>
      </c>
      <c r="G46" s="17">
        <f t="shared" si="2"/>
        <v>1.5</v>
      </c>
      <c r="H46" s="17">
        <f t="shared" si="2"/>
        <v>1.5</v>
      </c>
      <c r="I46" s="17">
        <f t="shared" si="2"/>
        <v>1.5</v>
      </c>
      <c r="J46" s="17">
        <f t="shared" si="2"/>
        <v>1.5</v>
      </c>
      <c r="K46" s="17">
        <f t="shared" si="2"/>
        <v>1.5</v>
      </c>
      <c r="L46" s="17">
        <f t="shared" si="3"/>
        <v>1.5</v>
      </c>
      <c r="M46" s="17">
        <f t="shared" si="3"/>
        <v>1.5</v>
      </c>
      <c r="N46" s="17">
        <f t="shared" si="3"/>
        <v>1.5</v>
      </c>
      <c r="O46" s="17">
        <f t="shared" si="3"/>
        <v>1.5</v>
      </c>
      <c r="P46" s="17">
        <f t="shared" si="3"/>
        <v>1.5</v>
      </c>
      <c r="Q46" s="17">
        <f t="shared" si="3"/>
        <v>1.5</v>
      </c>
      <c r="R46" s="17">
        <f t="shared" si="3"/>
        <v>1.5</v>
      </c>
      <c r="S46" s="17">
        <f t="shared" si="3"/>
        <v>1.5</v>
      </c>
      <c r="T46" s="17">
        <f t="shared" si="3"/>
        <v>1.5</v>
      </c>
      <c r="U46" s="17">
        <f t="shared" si="3"/>
        <v>1.5</v>
      </c>
      <c r="V46" s="17">
        <f t="shared" si="3"/>
        <v>1.5</v>
      </c>
      <c r="W46" s="17">
        <f t="shared" si="3"/>
        <v>1.5</v>
      </c>
      <c r="X46" s="17">
        <f t="shared" si="3"/>
        <v>1.5</v>
      </c>
      <c r="Y46" s="17">
        <f t="shared" si="3"/>
        <v>1.5</v>
      </c>
      <c r="Z46" s="17">
        <f t="shared" si="3"/>
        <v>1.5</v>
      </c>
      <c r="AA46" s="17">
        <f t="shared" si="3"/>
        <v>1.5</v>
      </c>
      <c r="AC46" s="5">
        <v>0</v>
      </c>
      <c r="AD46" s="5">
        <v>-9.3000000000000007</v>
      </c>
      <c r="AE46" s="5">
        <v>3.1</v>
      </c>
      <c r="AF46" s="5">
        <v>2.9</v>
      </c>
      <c r="AG46" s="5">
        <v>5.4</v>
      </c>
      <c r="AH46" s="1">
        <v>1.5</v>
      </c>
      <c r="AI46" s="1">
        <v>1</v>
      </c>
      <c r="AJ46" s="1">
        <v>1.5</v>
      </c>
      <c r="AK46" s="1">
        <v>-1.2</v>
      </c>
      <c r="AL46" s="1">
        <v>-5.0999999999999996</v>
      </c>
      <c r="AN46" s="53">
        <v>1.7</v>
      </c>
    </row>
    <row r="47" spans="1:48" x14ac:dyDescent="0.3">
      <c r="A47" s="1">
        <v>5000</v>
      </c>
      <c r="B47" s="28">
        <f t="shared" si="0"/>
        <v>1.6</v>
      </c>
      <c r="C47" s="17">
        <f t="shared" si="2"/>
        <v>1.6</v>
      </c>
      <c r="D47" s="17">
        <f t="shared" si="2"/>
        <v>1.6</v>
      </c>
      <c r="E47" s="17">
        <f t="shared" si="2"/>
        <v>1.6</v>
      </c>
      <c r="F47" s="17">
        <f t="shared" si="2"/>
        <v>1.6</v>
      </c>
      <c r="G47" s="17">
        <f t="shared" si="2"/>
        <v>1.6</v>
      </c>
      <c r="H47" s="17">
        <f t="shared" si="2"/>
        <v>1.6</v>
      </c>
      <c r="I47" s="17">
        <f t="shared" si="2"/>
        <v>1.6</v>
      </c>
      <c r="J47" s="17">
        <f t="shared" si="2"/>
        <v>1.6</v>
      </c>
      <c r="K47" s="17">
        <f t="shared" si="2"/>
        <v>1.6</v>
      </c>
      <c r="L47" s="17">
        <f t="shared" si="3"/>
        <v>1.6</v>
      </c>
      <c r="M47" s="17">
        <f t="shared" si="3"/>
        <v>1.6</v>
      </c>
      <c r="N47" s="17">
        <f t="shared" si="3"/>
        <v>1.6</v>
      </c>
      <c r="O47" s="17">
        <f t="shared" si="3"/>
        <v>1.6</v>
      </c>
      <c r="P47" s="17">
        <f t="shared" si="3"/>
        <v>1.6</v>
      </c>
      <c r="Q47" s="17">
        <f t="shared" si="3"/>
        <v>1.6</v>
      </c>
      <c r="R47" s="17">
        <f t="shared" si="3"/>
        <v>1.6</v>
      </c>
      <c r="S47" s="17">
        <f t="shared" si="3"/>
        <v>1.6</v>
      </c>
      <c r="T47" s="17">
        <f t="shared" si="3"/>
        <v>1.6</v>
      </c>
      <c r="U47" s="17">
        <f t="shared" si="3"/>
        <v>1.6</v>
      </c>
      <c r="V47" s="17">
        <f t="shared" si="3"/>
        <v>1.6</v>
      </c>
      <c r="W47" s="17">
        <f t="shared" si="3"/>
        <v>1.6</v>
      </c>
      <c r="X47" s="17">
        <f t="shared" si="3"/>
        <v>1.6</v>
      </c>
      <c r="Y47" s="17">
        <f t="shared" si="3"/>
        <v>1.6</v>
      </c>
      <c r="Z47" s="17">
        <f t="shared" si="3"/>
        <v>1.6</v>
      </c>
      <c r="AA47" s="17">
        <f t="shared" si="3"/>
        <v>1.6</v>
      </c>
      <c r="AC47" s="5">
        <v>0</v>
      </c>
      <c r="AD47" s="5">
        <v>-7.8</v>
      </c>
      <c r="AE47" s="5">
        <v>3.8</v>
      </c>
      <c r="AF47" s="5">
        <v>3.2</v>
      </c>
      <c r="AG47" s="5">
        <v>6</v>
      </c>
      <c r="AH47" s="1">
        <v>1.6</v>
      </c>
      <c r="AI47" s="1">
        <v>0.9</v>
      </c>
      <c r="AJ47" s="1">
        <v>1.6</v>
      </c>
      <c r="AK47" s="1">
        <v>-0.9</v>
      </c>
      <c r="AL47" s="1">
        <v>-3.8</v>
      </c>
      <c r="AN47" s="53">
        <v>2</v>
      </c>
    </row>
    <row r="48" spans="1:48" x14ac:dyDescent="0.3">
      <c r="A48" s="1">
        <v>6300</v>
      </c>
      <c r="B48" s="28">
        <f t="shared" si="0"/>
        <v>1.6</v>
      </c>
      <c r="C48" s="17">
        <f t="shared" si="2"/>
        <v>1.6</v>
      </c>
      <c r="D48" s="17">
        <f t="shared" si="2"/>
        <v>1.6</v>
      </c>
      <c r="E48" s="17">
        <f t="shared" si="2"/>
        <v>1.6</v>
      </c>
      <c r="F48" s="17">
        <f t="shared" si="2"/>
        <v>1.6</v>
      </c>
      <c r="G48" s="17">
        <f t="shared" si="2"/>
        <v>1.6</v>
      </c>
      <c r="H48" s="17">
        <f t="shared" si="2"/>
        <v>1.6</v>
      </c>
      <c r="I48" s="17">
        <f t="shared" si="2"/>
        <v>1.6</v>
      </c>
      <c r="J48" s="17">
        <f t="shared" si="2"/>
        <v>1.6</v>
      </c>
      <c r="K48" s="17">
        <f t="shared" si="2"/>
        <v>1.6</v>
      </c>
      <c r="L48" s="17">
        <f t="shared" si="3"/>
        <v>1.6</v>
      </c>
      <c r="M48" s="17">
        <f t="shared" si="3"/>
        <v>1.6</v>
      </c>
      <c r="N48" s="17">
        <f t="shared" si="3"/>
        <v>1.6</v>
      </c>
      <c r="O48" s="17">
        <f t="shared" si="3"/>
        <v>1.6</v>
      </c>
      <c r="P48" s="17">
        <f t="shared" si="3"/>
        <v>1.6</v>
      </c>
      <c r="Q48" s="17">
        <f t="shared" si="3"/>
        <v>1.6</v>
      </c>
      <c r="R48" s="17">
        <f t="shared" si="3"/>
        <v>1.6</v>
      </c>
      <c r="S48" s="17">
        <f t="shared" si="3"/>
        <v>1.6</v>
      </c>
      <c r="T48" s="17">
        <f t="shared" si="3"/>
        <v>1.6</v>
      </c>
      <c r="U48" s="17">
        <f t="shared" si="3"/>
        <v>1.6</v>
      </c>
      <c r="V48" s="17">
        <f t="shared" si="3"/>
        <v>1.6</v>
      </c>
      <c r="W48" s="17">
        <f t="shared" si="3"/>
        <v>1.6</v>
      </c>
      <c r="X48" s="17">
        <f t="shared" si="3"/>
        <v>1.6</v>
      </c>
      <c r="Y48" s="17">
        <f t="shared" si="3"/>
        <v>1.6</v>
      </c>
      <c r="Z48" s="17">
        <f t="shared" si="3"/>
        <v>1.6</v>
      </c>
      <c r="AA48" s="17">
        <f t="shared" si="3"/>
        <v>1.6</v>
      </c>
      <c r="AC48" s="5">
        <v>0</v>
      </c>
      <c r="AD48" s="5">
        <v>-6.9</v>
      </c>
      <c r="AE48" s="5">
        <v>4.3</v>
      </c>
      <c r="AF48" s="5">
        <v>3.2</v>
      </c>
      <c r="AG48" s="5">
        <v>6.3</v>
      </c>
      <c r="AH48" s="1">
        <v>1.6</v>
      </c>
      <c r="AI48" s="1">
        <v>0.9</v>
      </c>
      <c r="AJ48" s="1">
        <v>1.6</v>
      </c>
      <c r="AK48" s="1">
        <v>-0.9</v>
      </c>
      <c r="AL48" s="1">
        <v>-3.8</v>
      </c>
      <c r="AN48" s="53">
        <v>2</v>
      </c>
    </row>
    <row r="49" spans="1:40" x14ac:dyDescent="0.3">
      <c r="A49" s="1">
        <v>8000</v>
      </c>
      <c r="B49" s="28">
        <f t="shared" si="0"/>
        <v>1.6</v>
      </c>
      <c r="C49" s="17">
        <f t="shared" si="2"/>
        <v>1.6</v>
      </c>
      <c r="D49" s="17">
        <f t="shared" si="2"/>
        <v>1.6</v>
      </c>
      <c r="E49" s="17">
        <f t="shared" si="2"/>
        <v>1.6</v>
      </c>
      <c r="F49" s="17">
        <f t="shared" si="2"/>
        <v>1.6</v>
      </c>
      <c r="G49" s="17">
        <f t="shared" si="2"/>
        <v>1.6</v>
      </c>
      <c r="H49" s="17">
        <f t="shared" si="2"/>
        <v>1.6</v>
      </c>
      <c r="I49" s="17">
        <f t="shared" si="2"/>
        <v>1.6</v>
      </c>
      <c r="J49" s="17">
        <f t="shared" si="2"/>
        <v>1.6</v>
      </c>
      <c r="K49" s="17">
        <f t="shared" si="2"/>
        <v>1.6</v>
      </c>
      <c r="L49" s="17">
        <f t="shared" si="3"/>
        <v>1.6</v>
      </c>
      <c r="M49" s="17">
        <f t="shared" si="3"/>
        <v>1.6</v>
      </c>
      <c r="N49" s="17">
        <f t="shared" si="3"/>
        <v>1.6</v>
      </c>
      <c r="O49" s="17">
        <f t="shared" si="3"/>
        <v>1.6</v>
      </c>
      <c r="P49" s="17">
        <f t="shared" si="3"/>
        <v>1.6</v>
      </c>
      <c r="Q49" s="17">
        <f t="shared" si="3"/>
        <v>1.6</v>
      </c>
      <c r="R49" s="17">
        <f t="shared" si="3"/>
        <v>1.6</v>
      </c>
      <c r="S49" s="17">
        <f t="shared" si="3"/>
        <v>1.6</v>
      </c>
      <c r="T49" s="17">
        <f t="shared" si="3"/>
        <v>1.6</v>
      </c>
      <c r="U49" s="17">
        <f t="shared" si="3"/>
        <v>1.6</v>
      </c>
      <c r="V49" s="17">
        <f t="shared" si="3"/>
        <v>1.6</v>
      </c>
      <c r="W49" s="17">
        <f t="shared" si="3"/>
        <v>1.6</v>
      </c>
      <c r="X49" s="17">
        <f t="shared" si="3"/>
        <v>1.6</v>
      </c>
      <c r="Y49" s="17">
        <f t="shared" si="3"/>
        <v>1.6</v>
      </c>
      <c r="Z49" s="17">
        <f t="shared" si="3"/>
        <v>1.6</v>
      </c>
      <c r="AA49" s="17">
        <f t="shared" si="3"/>
        <v>1.6</v>
      </c>
      <c r="AC49" s="5">
        <v>0</v>
      </c>
      <c r="AD49" s="5">
        <v>-6.1</v>
      </c>
      <c r="AE49" s="5">
        <v>4.8</v>
      </c>
      <c r="AF49" s="5">
        <v>3.4</v>
      </c>
      <c r="AG49" s="5">
        <v>6.8</v>
      </c>
      <c r="AH49" s="1">
        <v>1.6</v>
      </c>
      <c r="AI49" s="1">
        <v>0.9</v>
      </c>
      <c r="AJ49" s="1">
        <v>1.6</v>
      </c>
      <c r="AK49" s="1">
        <v>-0.9</v>
      </c>
      <c r="AL49" s="1">
        <v>-3.8</v>
      </c>
      <c r="AN49" s="53">
        <v>2</v>
      </c>
    </row>
    <row r="50" spans="1:40" x14ac:dyDescent="0.3">
      <c r="A50" s="1">
        <v>10000</v>
      </c>
      <c r="B50" s="28">
        <f t="shared" si="0"/>
        <v>1.6</v>
      </c>
      <c r="C50" s="17">
        <f>$B50</f>
        <v>1.6</v>
      </c>
      <c r="D50" s="17">
        <f t="shared" si="2"/>
        <v>1.6</v>
      </c>
      <c r="E50" s="17">
        <f t="shared" si="2"/>
        <v>1.6</v>
      </c>
      <c r="F50" s="17">
        <f t="shared" si="2"/>
        <v>1.6</v>
      </c>
      <c r="G50" s="17">
        <f t="shared" si="2"/>
        <v>1.6</v>
      </c>
      <c r="H50" s="17">
        <f t="shared" si="2"/>
        <v>1.6</v>
      </c>
      <c r="I50" s="17">
        <f t="shared" si="2"/>
        <v>1.6</v>
      </c>
      <c r="J50" s="17">
        <f t="shared" si="2"/>
        <v>1.6</v>
      </c>
      <c r="K50" s="17">
        <f>$B50</f>
        <v>1.6</v>
      </c>
      <c r="L50" s="17">
        <f t="shared" si="3"/>
        <v>1.6</v>
      </c>
      <c r="M50" s="17">
        <f t="shared" si="3"/>
        <v>1.6</v>
      </c>
      <c r="N50" s="17">
        <f t="shared" si="3"/>
        <v>1.6</v>
      </c>
      <c r="O50" s="17">
        <f t="shared" si="3"/>
        <v>1.6</v>
      </c>
      <c r="P50" s="17">
        <f t="shared" si="3"/>
        <v>1.6</v>
      </c>
      <c r="Q50" s="17">
        <f t="shared" si="3"/>
        <v>1.6</v>
      </c>
      <c r="R50" s="17">
        <f t="shared" si="3"/>
        <v>1.6</v>
      </c>
      <c r="S50" s="17">
        <f t="shared" si="3"/>
        <v>1.6</v>
      </c>
      <c r="T50" s="17">
        <f t="shared" si="3"/>
        <v>1.6</v>
      </c>
      <c r="U50" s="17">
        <f t="shared" si="3"/>
        <v>1.6</v>
      </c>
      <c r="V50" s="17">
        <f t="shared" si="3"/>
        <v>1.6</v>
      </c>
      <c r="W50" s="17">
        <f t="shared" si="3"/>
        <v>1.6</v>
      </c>
      <c r="X50" s="17">
        <f t="shared" si="3"/>
        <v>1.6</v>
      </c>
      <c r="Y50" s="17">
        <f t="shared" si="3"/>
        <v>1.6</v>
      </c>
      <c r="Z50" s="17">
        <f t="shared" si="3"/>
        <v>1.6</v>
      </c>
      <c r="AA50" s="17">
        <f t="shared" si="3"/>
        <v>1.6</v>
      </c>
      <c r="AC50" s="5">
        <v>0</v>
      </c>
      <c r="AD50" s="5">
        <v>-5.7</v>
      </c>
      <c r="AE50" s="5">
        <v>5.0999999999999996</v>
      </c>
      <c r="AF50" s="5">
        <v>3.5</v>
      </c>
      <c r="AG50" s="5">
        <v>7.1</v>
      </c>
      <c r="AH50" s="1">
        <v>1.6</v>
      </c>
      <c r="AI50" s="1">
        <v>0.9</v>
      </c>
      <c r="AJ50" s="1">
        <v>1.6</v>
      </c>
      <c r="AK50" s="1">
        <v>-0.9</v>
      </c>
      <c r="AL50" s="1">
        <v>-3.8</v>
      </c>
      <c r="AN50" s="53">
        <v>2</v>
      </c>
    </row>
    <row r="53" spans="1:40" x14ac:dyDescent="0.3">
      <c r="A53" s="11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40" x14ac:dyDescent="0.3">
      <c r="A54" s="1" t="s">
        <v>34</v>
      </c>
      <c r="B54" s="2" t="s">
        <v>0</v>
      </c>
      <c r="C54" s="2" t="s">
        <v>1</v>
      </c>
      <c r="D54" s="2" t="s">
        <v>2</v>
      </c>
      <c r="E54" s="2" t="s">
        <v>3</v>
      </c>
      <c r="F54" s="2" t="s">
        <v>4</v>
      </c>
      <c r="G54" s="2" t="s">
        <v>5</v>
      </c>
      <c r="H54" s="2" t="s">
        <v>6</v>
      </c>
      <c r="I54" s="2" t="s">
        <v>7</v>
      </c>
      <c r="J54" s="2" t="s">
        <v>8</v>
      </c>
      <c r="K54" s="2" t="s">
        <v>9</v>
      </c>
    </row>
    <row r="55" spans="1:40" x14ac:dyDescent="0.3">
      <c r="A55" s="1" t="s">
        <v>23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40" x14ac:dyDescent="0.3">
      <c r="A56" s="1" t="s">
        <v>24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60" spans="1:40" x14ac:dyDescent="0.3">
      <c r="A60" s="20" t="s">
        <v>35</v>
      </c>
    </row>
    <row r="61" spans="1:40" x14ac:dyDescent="0.3">
      <c r="A61" s="11"/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  <c r="G61" s="2" t="s">
        <v>5</v>
      </c>
      <c r="H61" s="2" t="s">
        <v>6</v>
      </c>
      <c r="I61" s="2" t="s">
        <v>7</v>
      </c>
      <c r="J61" s="2" t="s">
        <v>8</v>
      </c>
      <c r="K61" s="2" t="s">
        <v>9</v>
      </c>
    </row>
    <row r="62" spans="1:40" x14ac:dyDescent="0.3">
      <c r="A62" s="15" t="s">
        <v>38</v>
      </c>
      <c r="B62" s="33">
        <v>10</v>
      </c>
      <c r="C62" s="10">
        <f>$B$62</f>
        <v>10</v>
      </c>
      <c r="D62" s="10">
        <f t="shared" ref="D62:AA62" si="4">$B$62</f>
        <v>10</v>
      </c>
      <c r="E62" s="10">
        <f t="shared" si="4"/>
        <v>10</v>
      </c>
      <c r="F62" s="10">
        <f t="shared" si="4"/>
        <v>10</v>
      </c>
      <c r="G62" s="10">
        <f t="shared" si="4"/>
        <v>10</v>
      </c>
      <c r="H62" s="10">
        <f t="shared" si="4"/>
        <v>10</v>
      </c>
      <c r="I62" s="10">
        <f t="shared" si="4"/>
        <v>10</v>
      </c>
      <c r="J62" s="10">
        <f t="shared" si="4"/>
        <v>10</v>
      </c>
      <c r="K62" s="10">
        <f t="shared" si="4"/>
        <v>10</v>
      </c>
      <c r="L62" s="10">
        <f t="shared" si="4"/>
        <v>10</v>
      </c>
      <c r="M62" s="10">
        <f t="shared" si="4"/>
        <v>10</v>
      </c>
      <c r="N62" s="10">
        <f t="shared" si="4"/>
        <v>10</v>
      </c>
      <c r="O62" s="10">
        <f t="shared" si="4"/>
        <v>10</v>
      </c>
      <c r="P62" s="10">
        <f t="shared" si="4"/>
        <v>10</v>
      </c>
      <c r="Q62" s="10">
        <f t="shared" si="4"/>
        <v>10</v>
      </c>
      <c r="R62" s="10">
        <f t="shared" si="4"/>
        <v>10</v>
      </c>
      <c r="S62" s="10">
        <f t="shared" si="4"/>
        <v>10</v>
      </c>
      <c r="T62" s="10">
        <f t="shared" si="4"/>
        <v>10</v>
      </c>
      <c r="U62" s="10">
        <f t="shared" si="4"/>
        <v>10</v>
      </c>
      <c r="V62" s="10">
        <f t="shared" si="4"/>
        <v>10</v>
      </c>
      <c r="W62" s="10">
        <f t="shared" si="4"/>
        <v>10</v>
      </c>
      <c r="X62" s="10">
        <f t="shared" si="4"/>
        <v>10</v>
      </c>
      <c r="Y62" s="10">
        <f t="shared" si="4"/>
        <v>10</v>
      </c>
      <c r="Z62" s="10">
        <f t="shared" si="4"/>
        <v>10</v>
      </c>
      <c r="AA62" s="10">
        <f t="shared" si="4"/>
        <v>10</v>
      </c>
    </row>
    <row r="63" spans="1:40" x14ac:dyDescent="0.3">
      <c r="A63" s="1" t="s">
        <v>37</v>
      </c>
      <c r="B63" s="14">
        <v>0.04</v>
      </c>
      <c r="C63" s="14">
        <v>0</v>
      </c>
      <c r="D63" s="14">
        <v>0.08</v>
      </c>
      <c r="E63" s="14">
        <v>0.08</v>
      </c>
      <c r="F63" s="14">
        <v>0.08</v>
      </c>
      <c r="G63" s="14">
        <v>0.08</v>
      </c>
      <c r="H63" s="14">
        <v>0.08</v>
      </c>
      <c r="I63" s="14">
        <v>0.04</v>
      </c>
      <c r="J63" s="14">
        <v>0.04</v>
      </c>
      <c r="K63" s="14">
        <v>0.04</v>
      </c>
      <c r="L63" s="42">
        <f>$B$63</f>
        <v>0.04</v>
      </c>
      <c r="M63" s="42">
        <f t="shared" ref="M63:V63" si="5">$B$63</f>
        <v>0.04</v>
      </c>
      <c r="N63" s="42">
        <f t="shared" si="5"/>
        <v>0.04</v>
      </c>
      <c r="O63" s="42">
        <f t="shared" si="5"/>
        <v>0.04</v>
      </c>
      <c r="P63" s="42">
        <f t="shared" si="5"/>
        <v>0.04</v>
      </c>
      <c r="Q63" s="42">
        <f t="shared" si="5"/>
        <v>0.04</v>
      </c>
      <c r="R63" s="42">
        <f t="shared" si="5"/>
        <v>0.04</v>
      </c>
      <c r="S63" s="42">
        <f t="shared" si="5"/>
        <v>0.04</v>
      </c>
      <c r="T63" s="42">
        <f t="shared" si="5"/>
        <v>0.04</v>
      </c>
      <c r="U63" s="42">
        <f t="shared" si="5"/>
        <v>0.04</v>
      </c>
      <c r="V63" s="42">
        <f t="shared" si="5"/>
        <v>0.04</v>
      </c>
      <c r="W63" s="42">
        <f>$B$63</f>
        <v>0.04</v>
      </c>
      <c r="X63" s="42">
        <f t="shared" ref="X63:AA63" si="6">$B$63</f>
        <v>0.04</v>
      </c>
      <c r="Y63" s="42">
        <f t="shared" si="6"/>
        <v>0.04</v>
      </c>
      <c r="Z63" s="42">
        <f t="shared" si="6"/>
        <v>0.04</v>
      </c>
      <c r="AA63" s="42">
        <f t="shared" si="6"/>
        <v>0.04</v>
      </c>
    </row>
    <row r="64" spans="1:40" x14ac:dyDescent="0.3">
      <c r="A64" s="1" t="s">
        <v>36</v>
      </c>
      <c r="B64" s="10">
        <f>B63*(10-B62)</f>
        <v>0</v>
      </c>
      <c r="C64" s="10">
        <f>C63*(10-C62)</f>
        <v>0</v>
      </c>
      <c r="D64" s="10">
        <f t="shared" ref="D64:AA64" si="7">D63*(10-D62)</f>
        <v>0</v>
      </c>
      <c r="E64" s="10">
        <f t="shared" si="7"/>
        <v>0</v>
      </c>
      <c r="F64" s="10">
        <f t="shared" si="7"/>
        <v>0</v>
      </c>
      <c r="G64" s="10">
        <f t="shared" si="7"/>
        <v>0</v>
      </c>
      <c r="H64" s="10">
        <f t="shared" si="7"/>
        <v>0</v>
      </c>
      <c r="I64" s="10">
        <f t="shared" si="7"/>
        <v>0</v>
      </c>
      <c r="J64" s="10">
        <f t="shared" si="7"/>
        <v>0</v>
      </c>
      <c r="K64" s="10">
        <f t="shared" si="7"/>
        <v>0</v>
      </c>
      <c r="L64" s="10">
        <f t="shared" si="7"/>
        <v>0</v>
      </c>
      <c r="M64" s="10">
        <f t="shared" si="7"/>
        <v>0</v>
      </c>
      <c r="N64" s="10">
        <f t="shared" si="7"/>
        <v>0</v>
      </c>
      <c r="O64" s="10">
        <f t="shared" si="7"/>
        <v>0</v>
      </c>
      <c r="P64" s="10">
        <f t="shared" si="7"/>
        <v>0</v>
      </c>
      <c r="Q64" s="10">
        <f t="shared" si="7"/>
        <v>0</v>
      </c>
      <c r="R64" s="10">
        <f t="shared" si="7"/>
        <v>0</v>
      </c>
      <c r="S64" s="10">
        <f t="shared" si="7"/>
        <v>0</v>
      </c>
      <c r="T64" s="10">
        <f t="shared" si="7"/>
        <v>0</v>
      </c>
      <c r="U64" s="10">
        <f t="shared" si="7"/>
        <v>0</v>
      </c>
      <c r="V64" s="10">
        <f t="shared" si="7"/>
        <v>0</v>
      </c>
      <c r="W64" s="10">
        <f t="shared" si="7"/>
        <v>0</v>
      </c>
      <c r="X64" s="10">
        <f t="shared" si="7"/>
        <v>0</v>
      </c>
      <c r="Y64" s="10">
        <f t="shared" si="7"/>
        <v>0</v>
      </c>
      <c r="Z64" s="10">
        <f t="shared" si="7"/>
        <v>0</v>
      </c>
      <c r="AA64" s="10">
        <f t="shared" si="7"/>
        <v>0</v>
      </c>
    </row>
    <row r="67" spans="1:55" x14ac:dyDescent="0.3">
      <c r="A67" s="11" t="s">
        <v>46</v>
      </c>
    </row>
    <row r="68" spans="1:55" x14ac:dyDescent="0.3">
      <c r="A68" s="1" t="s">
        <v>53</v>
      </c>
      <c r="B68" s="2" t="s">
        <v>0</v>
      </c>
      <c r="C68" s="2" t="s">
        <v>1</v>
      </c>
      <c r="D68" s="2" t="s">
        <v>2</v>
      </c>
      <c r="E68" s="2" t="s">
        <v>3</v>
      </c>
      <c r="F68" s="2" t="s">
        <v>4</v>
      </c>
      <c r="G68" s="2" t="s">
        <v>5</v>
      </c>
      <c r="H68" s="2" t="s">
        <v>6</v>
      </c>
      <c r="I68" s="2" t="s">
        <v>7</v>
      </c>
      <c r="J68" s="2" t="s">
        <v>8</v>
      </c>
      <c r="K68" s="2" t="s">
        <v>9</v>
      </c>
      <c r="AU68" s="1" t="s">
        <v>121</v>
      </c>
      <c r="AV68" s="1" t="s">
        <v>121</v>
      </c>
      <c r="BA68" s="1" t="s">
        <v>127</v>
      </c>
      <c r="BB68" s="1" t="s">
        <v>128</v>
      </c>
      <c r="BC68" s="1" t="s">
        <v>128</v>
      </c>
    </row>
    <row r="69" spans="1:55" x14ac:dyDescent="0.3">
      <c r="A69" s="1" t="s">
        <v>23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O69" s="1" t="s">
        <v>103</v>
      </c>
      <c r="AP69" s="1" t="s">
        <v>100</v>
      </c>
      <c r="AQ69" s="1" t="s">
        <v>106</v>
      </c>
      <c r="AR69" s="1" t="s">
        <v>111</v>
      </c>
      <c r="AS69" s="1" t="s">
        <v>114</v>
      </c>
      <c r="AT69" s="1" t="s">
        <v>117</v>
      </c>
      <c r="AU69" s="1" t="s">
        <v>122</v>
      </c>
      <c r="AV69" s="1" t="s">
        <v>122</v>
      </c>
      <c r="AW69" s="1" t="s">
        <v>126</v>
      </c>
      <c r="AX69" s="1" t="s">
        <v>126</v>
      </c>
      <c r="AY69" s="1" t="s">
        <v>127</v>
      </c>
      <c r="AZ69" s="1" t="s">
        <v>133</v>
      </c>
    </row>
    <row r="70" spans="1:55" x14ac:dyDescent="0.3">
      <c r="A70" s="1" t="s">
        <v>24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N70" s="2" t="s">
        <v>95</v>
      </c>
      <c r="AO70" s="1" t="s">
        <v>104</v>
      </c>
      <c r="AP70" s="1" t="s">
        <v>101</v>
      </c>
      <c r="AQ70" s="1" t="s">
        <v>107</v>
      </c>
      <c r="AR70" s="1" t="s">
        <v>112</v>
      </c>
      <c r="AS70" s="1" t="s">
        <v>115</v>
      </c>
      <c r="AT70" s="1" t="s">
        <v>118</v>
      </c>
      <c r="AU70" s="1" t="s">
        <v>123</v>
      </c>
      <c r="AV70" s="1" t="s">
        <v>125</v>
      </c>
      <c r="AW70" s="1" t="s">
        <v>99</v>
      </c>
      <c r="AX70" s="1" t="s">
        <v>99</v>
      </c>
      <c r="AY70" s="1" t="s">
        <v>129</v>
      </c>
      <c r="AZ70" s="1" t="s">
        <v>134</v>
      </c>
    </row>
    <row r="71" spans="1:55" x14ac:dyDescent="0.3">
      <c r="AN71" s="2" t="s">
        <v>96</v>
      </c>
      <c r="AO71" s="1" t="s">
        <v>105</v>
      </c>
      <c r="AP71" s="1" t="s">
        <v>102</v>
      </c>
      <c r="AQ71" s="1" t="s">
        <v>108</v>
      </c>
      <c r="AR71" s="1" t="s">
        <v>113</v>
      </c>
      <c r="AT71" s="1">
        <v>3</v>
      </c>
      <c r="AU71" s="1" t="s">
        <v>124</v>
      </c>
      <c r="AV71" s="1" t="s">
        <v>124</v>
      </c>
      <c r="AW71" s="1" t="s">
        <v>132</v>
      </c>
      <c r="AX71" s="1" t="s">
        <v>114</v>
      </c>
      <c r="AY71" s="1" t="s">
        <v>130</v>
      </c>
    </row>
    <row r="72" spans="1:55" x14ac:dyDescent="0.3">
      <c r="AN72" s="1" t="s">
        <v>98</v>
      </c>
      <c r="AO72" s="1" t="s">
        <v>98</v>
      </c>
      <c r="AP72" s="1" t="s">
        <v>98</v>
      </c>
      <c r="AQ72" s="1" t="s">
        <v>109</v>
      </c>
      <c r="AR72" s="1" t="s">
        <v>109</v>
      </c>
      <c r="AT72" s="1" t="s">
        <v>98</v>
      </c>
      <c r="AU72" s="1" t="s">
        <v>98</v>
      </c>
      <c r="AV72" s="1" t="s">
        <v>98</v>
      </c>
      <c r="AX72" s="1" t="s">
        <v>131</v>
      </c>
    </row>
    <row r="73" spans="1:55" x14ac:dyDescent="0.3">
      <c r="A73" s="11" t="s">
        <v>27</v>
      </c>
      <c r="AN73" s="1" t="s">
        <v>99</v>
      </c>
      <c r="AO73" s="1" t="s">
        <v>99</v>
      </c>
      <c r="AP73" s="1" t="s">
        <v>99</v>
      </c>
      <c r="AQ73" s="1" t="s">
        <v>110</v>
      </c>
      <c r="AR73" s="1" t="s">
        <v>110</v>
      </c>
      <c r="AS73" s="1" t="s">
        <v>116</v>
      </c>
      <c r="AT73" s="1" t="s">
        <v>120</v>
      </c>
      <c r="AU73" s="1" t="s">
        <v>120</v>
      </c>
      <c r="AV73" s="1" t="s">
        <v>120</v>
      </c>
    </row>
    <row r="74" spans="1:55" ht="16" x14ac:dyDescent="0.3">
      <c r="A74" s="12" t="s">
        <v>39</v>
      </c>
      <c r="B74" s="1" t="s">
        <v>0</v>
      </c>
      <c r="C74" s="1" t="s">
        <v>1</v>
      </c>
      <c r="D74" s="1" t="s">
        <v>2</v>
      </c>
      <c r="E74" s="1" t="s">
        <v>3</v>
      </c>
      <c r="F74" s="1" t="s">
        <v>4</v>
      </c>
      <c r="G74" s="1" t="s">
        <v>5</v>
      </c>
      <c r="H74" s="1" t="s">
        <v>6</v>
      </c>
      <c r="I74" s="1" t="s">
        <v>7</v>
      </c>
      <c r="J74" s="1" t="s">
        <v>8</v>
      </c>
      <c r="K74" s="1" t="s">
        <v>9</v>
      </c>
      <c r="AC74" s="1" t="s">
        <v>40</v>
      </c>
      <c r="AD74" s="1" t="s">
        <v>0</v>
      </c>
      <c r="AE74" s="1" t="s">
        <v>1</v>
      </c>
      <c r="AF74" s="1" t="s">
        <v>2</v>
      </c>
      <c r="AG74" s="1" t="s">
        <v>3</v>
      </c>
      <c r="AH74" s="1" t="s">
        <v>4</v>
      </c>
      <c r="AI74" s="1" t="s">
        <v>5</v>
      </c>
      <c r="AJ74" s="1" t="s">
        <v>6</v>
      </c>
      <c r="AK74" s="1" t="s">
        <v>7</v>
      </c>
      <c r="AL74" s="1" t="s">
        <v>8</v>
      </c>
      <c r="AM74" s="1" t="s">
        <v>9</v>
      </c>
      <c r="AN74" s="1" t="s">
        <v>97</v>
      </c>
      <c r="AO74" s="1" t="s">
        <v>97</v>
      </c>
      <c r="AP74" s="1" t="s">
        <v>97</v>
      </c>
      <c r="AQ74" s="2" t="s">
        <v>97</v>
      </c>
      <c r="AR74" s="2" t="s">
        <v>97</v>
      </c>
      <c r="AS74" s="2"/>
      <c r="AT74" s="2" t="s">
        <v>119</v>
      </c>
      <c r="AU74" s="2" t="s">
        <v>119</v>
      </c>
      <c r="AV74" s="2" t="s">
        <v>119</v>
      </c>
      <c r="AW74" s="1" t="s">
        <v>119</v>
      </c>
      <c r="AX74" s="1" t="s">
        <v>119</v>
      </c>
      <c r="AY74" s="1" t="s">
        <v>127</v>
      </c>
      <c r="BA74" s="2"/>
      <c r="BB74" s="2"/>
    </row>
    <row r="75" spans="1:55" x14ac:dyDescent="0.3">
      <c r="A75" s="1">
        <v>50</v>
      </c>
      <c r="B75" s="9">
        <v>83.9</v>
      </c>
      <c r="C75" s="9">
        <v>84</v>
      </c>
      <c r="D75" s="9">
        <v>85.5</v>
      </c>
      <c r="E75" s="9">
        <v>90</v>
      </c>
      <c r="F75" s="9">
        <v>87</v>
      </c>
      <c r="G75" s="9">
        <v>92.6</v>
      </c>
      <c r="H75" s="9">
        <v>93.8</v>
      </c>
      <c r="I75" s="9">
        <v>87.8</v>
      </c>
      <c r="J75" s="9">
        <v>92.6</v>
      </c>
      <c r="K75" s="9">
        <v>92.6</v>
      </c>
      <c r="L75" s="8">
        <v>60</v>
      </c>
      <c r="M75" s="8">
        <v>97</v>
      </c>
      <c r="N75" s="8">
        <v>99</v>
      </c>
      <c r="O75" s="8">
        <v>60</v>
      </c>
      <c r="P75" s="8">
        <v>101.3</v>
      </c>
      <c r="Q75" s="8">
        <v>60</v>
      </c>
      <c r="R75" s="8">
        <v>105.7</v>
      </c>
      <c r="S75" s="8">
        <v>107.8</v>
      </c>
      <c r="T75" s="8">
        <v>105.7</v>
      </c>
      <c r="U75" s="45">
        <v>92.6</v>
      </c>
      <c r="V75" s="45">
        <v>95</v>
      </c>
      <c r="W75" s="8">
        <v>-99.9</v>
      </c>
      <c r="X75" s="45">
        <v>94.8</v>
      </c>
      <c r="Y75" s="8"/>
      <c r="Z75" s="8"/>
      <c r="AA75" s="8"/>
      <c r="AC75" s="1">
        <v>50</v>
      </c>
      <c r="AD75" s="9">
        <v>25</v>
      </c>
      <c r="AE75" s="9">
        <v>25</v>
      </c>
      <c r="AF75" s="9">
        <v>25</v>
      </c>
      <c r="AG75" s="9">
        <v>25</v>
      </c>
      <c r="AH75" s="9">
        <v>25</v>
      </c>
      <c r="AI75" s="9">
        <v>25</v>
      </c>
      <c r="AJ75" s="9">
        <v>25</v>
      </c>
      <c r="AK75" s="9">
        <v>25</v>
      </c>
      <c r="AL75" s="9">
        <v>25</v>
      </c>
      <c r="AM75" s="9">
        <v>25</v>
      </c>
      <c r="AN75" s="8">
        <v>39.299999999999997</v>
      </c>
      <c r="AO75" s="8">
        <v>39.799999999999997</v>
      </c>
      <c r="AP75" s="8">
        <v>39.799999999999997</v>
      </c>
      <c r="AQ75" s="8">
        <v>39.299999999999997</v>
      </c>
      <c r="AR75" s="8">
        <v>25</v>
      </c>
      <c r="AS75" s="8">
        <v>39.299999999999997</v>
      </c>
      <c r="AT75" s="8">
        <v>39.299999999999997</v>
      </c>
      <c r="AU75" s="8">
        <v>39.299999999999997</v>
      </c>
      <c r="AV75" s="8">
        <v>39.299999999999997</v>
      </c>
      <c r="AW75" s="45">
        <v>28.4</v>
      </c>
      <c r="AX75" s="45">
        <v>38</v>
      </c>
      <c r="AY75" s="8">
        <v>0</v>
      </c>
      <c r="AZ75" s="45">
        <v>25</v>
      </c>
      <c r="BA75" s="8"/>
      <c r="BB75" s="8"/>
      <c r="BC75" s="8"/>
    </row>
    <row r="76" spans="1:55" x14ac:dyDescent="0.3">
      <c r="A76" s="1">
        <v>63</v>
      </c>
      <c r="B76" s="9">
        <v>97.2</v>
      </c>
      <c r="C76" s="9">
        <v>93.4</v>
      </c>
      <c r="D76" s="9">
        <v>90.5</v>
      </c>
      <c r="E76" s="9">
        <v>95.8</v>
      </c>
      <c r="F76" s="9">
        <v>89</v>
      </c>
      <c r="G76" s="9">
        <v>96.4</v>
      </c>
      <c r="H76" s="9">
        <v>101.9</v>
      </c>
      <c r="I76" s="9">
        <v>90</v>
      </c>
      <c r="J76" s="9">
        <v>91.8</v>
      </c>
      <c r="K76" s="9">
        <v>91.8</v>
      </c>
      <c r="L76" s="8">
        <v>99.1</v>
      </c>
      <c r="M76" s="8">
        <v>97</v>
      </c>
      <c r="N76" s="8">
        <v>105</v>
      </c>
      <c r="O76" s="8">
        <v>99.1</v>
      </c>
      <c r="P76" s="8">
        <v>100</v>
      </c>
      <c r="Q76" s="8">
        <v>97</v>
      </c>
      <c r="R76" s="8">
        <v>101.3</v>
      </c>
      <c r="S76" s="8">
        <v>101.3</v>
      </c>
      <c r="T76" s="8">
        <v>101.3</v>
      </c>
      <c r="U76" s="45">
        <v>86.1</v>
      </c>
      <c r="V76" s="45">
        <v>95</v>
      </c>
      <c r="W76" s="8">
        <v>-99.9</v>
      </c>
      <c r="X76" s="45">
        <v>94.8</v>
      </c>
      <c r="Y76" s="8"/>
      <c r="Z76" s="8"/>
      <c r="AA76" s="8"/>
      <c r="AC76" s="1">
        <v>63</v>
      </c>
      <c r="AD76" s="9">
        <v>38.1</v>
      </c>
      <c r="AE76" s="9">
        <v>25</v>
      </c>
      <c r="AF76" s="9">
        <v>25</v>
      </c>
      <c r="AG76" s="9">
        <v>25</v>
      </c>
      <c r="AH76" s="9">
        <v>25</v>
      </c>
      <c r="AI76" s="9">
        <v>25</v>
      </c>
      <c r="AJ76" s="9">
        <v>25</v>
      </c>
      <c r="AK76" s="9">
        <v>40</v>
      </c>
      <c r="AL76" s="9">
        <v>40</v>
      </c>
      <c r="AM76" s="9">
        <v>40</v>
      </c>
      <c r="AN76" s="8">
        <v>25</v>
      </c>
      <c r="AO76" s="8">
        <v>33.1</v>
      </c>
      <c r="AP76" s="8">
        <v>32.4</v>
      </c>
      <c r="AQ76" s="8">
        <v>34.6</v>
      </c>
      <c r="AR76" s="8">
        <v>39.6</v>
      </c>
      <c r="AS76" s="8">
        <v>39.299999999999997</v>
      </c>
      <c r="AT76" s="8">
        <v>39.299999999999997</v>
      </c>
      <c r="AU76" s="8">
        <v>39.299999999999997</v>
      </c>
      <c r="AV76" s="8">
        <v>39.299999999999997</v>
      </c>
      <c r="AW76" s="45">
        <v>25</v>
      </c>
      <c r="AX76" s="45">
        <v>30.4</v>
      </c>
      <c r="AY76" s="8">
        <v>0</v>
      </c>
      <c r="AZ76" s="45">
        <v>29.5</v>
      </c>
      <c r="BA76" s="8"/>
      <c r="BB76" s="8"/>
      <c r="BC76" s="8"/>
    </row>
    <row r="77" spans="1:55" x14ac:dyDescent="0.3">
      <c r="A77" s="1">
        <v>80</v>
      </c>
      <c r="B77" s="9">
        <v>96.9</v>
      </c>
      <c r="C77" s="9">
        <v>93.4</v>
      </c>
      <c r="D77" s="9">
        <v>90.5</v>
      </c>
      <c r="E77" s="9">
        <v>93.5</v>
      </c>
      <c r="F77" s="9">
        <v>91.5</v>
      </c>
      <c r="G77" s="9">
        <v>94.9</v>
      </c>
      <c r="H77" s="9">
        <v>99.6</v>
      </c>
      <c r="I77" s="9">
        <v>90</v>
      </c>
      <c r="J77" s="9">
        <v>90.7</v>
      </c>
      <c r="K77" s="9">
        <v>90.7</v>
      </c>
      <c r="L77" s="8">
        <v>97</v>
      </c>
      <c r="M77" s="8">
        <v>97</v>
      </c>
      <c r="N77" s="8">
        <v>105.7</v>
      </c>
      <c r="O77" s="8">
        <v>92.6</v>
      </c>
      <c r="P77" s="8">
        <v>100</v>
      </c>
      <c r="Q77" s="8">
        <v>90.4</v>
      </c>
      <c r="R77" s="8">
        <v>90.4</v>
      </c>
      <c r="S77" s="8">
        <v>92.6</v>
      </c>
      <c r="T77" s="8">
        <v>83.9</v>
      </c>
      <c r="U77" s="45">
        <v>88.3</v>
      </c>
      <c r="V77" s="45">
        <v>95</v>
      </c>
      <c r="W77" s="8">
        <v>-99.9</v>
      </c>
      <c r="X77" s="45">
        <v>92.6</v>
      </c>
      <c r="Y77" s="8"/>
      <c r="Z77" s="8"/>
      <c r="AA77" s="8"/>
      <c r="AC77" s="1">
        <v>80</v>
      </c>
      <c r="AD77" s="9">
        <v>40</v>
      </c>
      <c r="AE77" s="9">
        <v>25</v>
      </c>
      <c r="AF77" s="9">
        <v>27.3</v>
      </c>
      <c r="AG77" s="9">
        <v>27.3</v>
      </c>
      <c r="AH77" s="9">
        <v>27</v>
      </c>
      <c r="AI77" s="9">
        <v>27</v>
      </c>
      <c r="AJ77" s="9">
        <v>27</v>
      </c>
      <c r="AK77" s="9">
        <v>40</v>
      </c>
      <c r="AL77" s="9">
        <v>40</v>
      </c>
      <c r="AM77" s="9">
        <v>40</v>
      </c>
      <c r="AN77" s="8">
        <v>39.799999999999997</v>
      </c>
      <c r="AO77" s="8">
        <v>39.799999999999997</v>
      </c>
      <c r="AP77" s="8">
        <v>39.799999999999997</v>
      </c>
      <c r="AQ77" s="8">
        <v>39.799999999999997</v>
      </c>
      <c r="AR77" s="8">
        <v>39.799999999999997</v>
      </c>
      <c r="AS77" s="8">
        <v>26.3</v>
      </c>
      <c r="AT77" s="8">
        <v>26.3</v>
      </c>
      <c r="AU77" s="8">
        <v>25.7</v>
      </c>
      <c r="AV77" s="8">
        <v>39.299999999999997</v>
      </c>
      <c r="AW77" s="45">
        <v>25</v>
      </c>
      <c r="AX77" s="45">
        <v>40</v>
      </c>
      <c r="AY77" s="8">
        <v>0</v>
      </c>
      <c r="AZ77" s="45">
        <v>28.6</v>
      </c>
      <c r="BA77" s="8"/>
      <c r="BB77" s="8"/>
      <c r="BC77" s="8"/>
    </row>
    <row r="78" spans="1:55" x14ac:dyDescent="0.3">
      <c r="A78" s="1">
        <v>100</v>
      </c>
      <c r="B78" s="9">
        <v>94.3</v>
      </c>
      <c r="C78" s="9">
        <v>90.2</v>
      </c>
      <c r="D78" s="9">
        <v>88.4</v>
      </c>
      <c r="E78" s="9">
        <v>91.1</v>
      </c>
      <c r="F78" s="9">
        <v>88.4</v>
      </c>
      <c r="G78" s="9">
        <v>91.3</v>
      </c>
      <c r="H78" s="9">
        <v>93.8</v>
      </c>
      <c r="I78" s="9">
        <v>89.9</v>
      </c>
      <c r="J78" s="9">
        <v>91.8</v>
      </c>
      <c r="K78" s="9">
        <v>91.8</v>
      </c>
      <c r="L78" s="8">
        <v>94.8</v>
      </c>
      <c r="M78" s="8">
        <v>97</v>
      </c>
      <c r="N78" s="8">
        <v>99.1</v>
      </c>
      <c r="O78" s="8">
        <v>81.7</v>
      </c>
      <c r="P78" s="8">
        <v>101.3</v>
      </c>
      <c r="Q78" s="8">
        <v>92.6</v>
      </c>
      <c r="R78" s="8">
        <v>97</v>
      </c>
      <c r="S78" s="8">
        <v>97</v>
      </c>
      <c r="T78" s="8">
        <v>99.1</v>
      </c>
      <c r="U78" s="45">
        <v>97</v>
      </c>
      <c r="V78" s="45">
        <v>92.6</v>
      </c>
      <c r="W78" s="8">
        <v>-99.9</v>
      </c>
      <c r="X78" s="45">
        <v>92.6</v>
      </c>
      <c r="Y78" s="8"/>
      <c r="Z78" s="8"/>
      <c r="AA78" s="8"/>
      <c r="AC78" s="1">
        <v>100</v>
      </c>
      <c r="AD78" s="9">
        <v>40</v>
      </c>
      <c r="AE78" s="9">
        <v>25</v>
      </c>
      <c r="AF78" s="9">
        <v>29.5</v>
      </c>
      <c r="AG78" s="9">
        <v>29.5</v>
      </c>
      <c r="AH78" s="9">
        <v>25</v>
      </c>
      <c r="AI78" s="9">
        <v>25</v>
      </c>
      <c r="AJ78" s="9">
        <v>25</v>
      </c>
      <c r="AK78" s="9">
        <v>25</v>
      </c>
      <c r="AL78" s="9">
        <v>25</v>
      </c>
      <c r="AM78" s="9">
        <v>25</v>
      </c>
      <c r="AN78" s="8">
        <v>37.1</v>
      </c>
      <c r="AO78" s="8">
        <v>39.799999999999997</v>
      </c>
      <c r="AP78" s="8">
        <v>39.799999999999997</v>
      </c>
      <c r="AQ78" s="8">
        <v>39.799999999999997</v>
      </c>
      <c r="AR78" s="8">
        <v>25</v>
      </c>
      <c r="AS78" s="8">
        <v>39.299999999999997</v>
      </c>
      <c r="AT78" s="8">
        <v>39.299999999999997</v>
      </c>
      <c r="AU78" s="8">
        <v>36.1</v>
      </c>
      <c r="AV78" s="8">
        <v>38</v>
      </c>
      <c r="AW78" s="45">
        <v>39.799999999999997</v>
      </c>
      <c r="AX78" s="45">
        <v>39.299999999999997</v>
      </c>
      <c r="AY78" s="8">
        <v>0</v>
      </c>
      <c r="AZ78" s="45">
        <v>25</v>
      </c>
      <c r="BA78" s="8"/>
      <c r="BB78" s="8"/>
      <c r="BC78" s="8"/>
    </row>
    <row r="79" spans="1:55" x14ac:dyDescent="0.3">
      <c r="A79" s="1">
        <v>125</v>
      </c>
      <c r="B79" s="9">
        <v>82.3</v>
      </c>
      <c r="C79" s="9">
        <v>88.7</v>
      </c>
      <c r="D79" s="9">
        <v>86.5</v>
      </c>
      <c r="E79" s="9">
        <v>90.4</v>
      </c>
      <c r="F79" s="9">
        <v>90</v>
      </c>
      <c r="G79" s="9">
        <v>89.4</v>
      </c>
      <c r="H79" s="9">
        <v>94.8</v>
      </c>
      <c r="I79" s="9">
        <v>90.4</v>
      </c>
      <c r="J79" s="9">
        <v>92.5</v>
      </c>
      <c r="K79" s="9">
        <v>92.5</v>
      </c>
      <c r="L79" s="8">
        <v>94.8</v>
      </c>
      <c r="M79" s="8">
        <v>97</v>
      </c>
      <c r="N79" s="8">
        <v>99.1</v>
      </c>
      <c r="O79" s="8">
        <v>92.6</v>
      </c>
      <c r="P79" s="8">
        <v>99.1</v>
      </c>
      <c r="Q79" s="8">
        <v>86.1</v>
      </c>
      <c r="R79" s="8">
        <v>94.8</v>
      </c>
      <c r="S79" s="8">
        <v>94.8</v>
      </c>
      <c r="T79" s="8">
        <v>101.3</v>
      </c>
      <c r="U79" s="45">
        <v>97</v>
      </c>
      <c r="V79" s="45">
        <v>88.3</v>
      </c>
      <c r="W79" s="8">
        <v>-99.9</v>
      </c>
      <c r="X79" s="45">
        <v>90.4</v>
      </c>
      <c r="Y79" s="8"/>
      <c r="Z79" s="8"/>
      <c r="AA79" s="8"/>
      <c r="AC79" s="1">
        <v>125</v>
      </c>
      <c r="AD79" s="9">
        <v>25</v>
      </c>
      <c r="AE79" s="9">
        <v>25.5</v>
      </c>
      <c r="AF79" s="9">
        <v>36.5</v>
      </c>
      <c r="AG79" s="9">
        <v>36.5</v>
      </c>
      <c r="AH79" s="9">
        <v>30</v>
      </c>
      <c r="AI79" s="9">
        <v>30</v>
      </c>
      <c r="AJ79" s="9">
        <v>30</v>
      </c>
      <c r="AK79" s="9">
        <v>25</v>
      </c>
      <c r="AL79" s="9">
        <v>25</v>
      </c>
      <c r="AM79" s="9">
        <v>25</v>
      </c>
      <c r="AN79" s="8">
        <v>30.8</v>
      </c>
      <c r="AO79" s="8">
        <v>39.799999999999997</v>
      </c>
      <c r="AP79" s="8">
        <v>26.3</v>
      </c>
      <c r="AQ79" s="8">
        <v>39.799999999999997</v>
      </c>
      <c r="AR79" s="8">
        <v>39.799999999999997</v>
      </c>
      <c r="AS79" s="8">
        <v>27</v>
      </c>
      <c r="AT79" s="8">
        <v>38</v>
      </c>
      <c r="AU79" s="8">
        <v>39.299999999999997</v>
      </c>
      <c r="AV79" s="8">
        <v>39.299999999999997</v>
      </c>
      <c r="AW79" s="45">
        <v>39.799999999999997</v>
      </c>
      <c r="AX79" s="45">
        <v>25</v>
      </c>
      <c r="AY79" s="8">
        <v>0</v>
      </c>
      <c r="AZ79" s="45">
        <v>25</v>
      </c>
      <c r="BA79" s="8"/>
      <c r="BB79" s="8"/>
      <c r="BC79" s="8"/>
    </row>
    <row r="80" spans="1:55" x14ac:dyDescent="0.3">
      <c r="A80" s="1">
        <v>160</v>
      </c>
      <c r="B80" s="9">
        <v>93.8</v>
      </c>
      <c r="C80" s="9">
        <v>85.5</v>
      </c>
      <c r="D80" s="9">
        <v>84.9</v>
      </c>
      <c r="E80" s="9">
        <v>88.5</v>
      </c>
      <c r="F80" s="9">
        <v>89.4</v>
      </c>
      <c r="G80" s="9">
        <v>85.7</v>
      </c>
      <c r="H80" s="9">
        <v>93.4</v>
      </c>
      <c r="I80" s="9">
        <v>91.6</v>
      </c>
      <c r="J80" s="9">
        <v>92.2</v>
      </c>
      <c r="K80" s="9">
        <v>92.2</v>
      </c>
      <c r="L80" s="8">
        <v>94.8</v>
      </c>
      <c r="M80" s="8">
        <v>97</v>
      </c>
      <c r="N80" s="8">
        <v>101.3</v>
      </c>
      <c r="O80" s="8">
        <v>92.6</v>
      </c>
      <c r="P80" s="8">
        <v>99.1</v>
      </c>
      <c r="Q80" s="8">
        <v>88.3</v>
      </c>
      <c r="R80" s="8">
        <v>86.1</v>
      </c>
      <c r="S80" s="8">
        <v>92.6</v>
      </c>
      <c r="T80" s="8">
        <v>92.6</v>
      </c>
      <c r="U80" s="45">
        <v>90.4</v>
      </c>
      <c r="V80" s="45">
        <v>86</v>
      </c>
      <c r="W80" s="8">
        <v>-99.9</v>
      </c>
      <c r="X80" s="45">
        <v>88.3</v>
      </c>
      <c r="Y80" s="8"/>
      <c r="Z80" s="8"/>
      <c r="AA80" s="8"/>
      <c r="AC80" s="1">
        <v>160</v>
      </c>
      <c r="AD80" s="9">
        <v>32</v>
      </c>
      <c r="AE80" s="9">
        <v>25</v>
      </c>
      <c r="AF80" s="9">
        <v>36.4</v>
      </c>
      <c r="AG80" s="9">
        <v>36.4</v>
      </c>
      <c r="AH80" s="9">
        <v>28</v>
      </c>
      <c r="AI80" s="9">
        <v>28</v>
      </c>
      <c r="AJ80" s="9">
        <v>28</v>
      </c>
      <c r="AK80" s="9">
        <v>25</v>
      </c>
      <c r="AL80" s="9">
        <v>25</v>
      </c>
      <c r="AM80" s="9">
        <v>25</v>
      </c>
      <c r="AN80" s="8">
        <v>25</v>
      </c>
      <c r="AO80" s="8">
        <v>39.799999999999997</v>
      </c>
      <c r="AP80" s="8">
        <v>31.3</v>
      </c>
      <c r="AQ80" s="8">
        <v>39.799999999999997</v>
      </c>
      <c r="AR80" s="8">
        <v>39.799999999999997</v>
      </c>
      <c r="AS80" s="8">
        <v>39.299999999999997</v>
      </c>
      <c r="AT80" s="8">
        <v>39.299999999999997</v>
      </c>
      <c r="AU80" s="8">
        <v>39.299999999999997</v>
      </c>
      <c r="AV80" s="8">
        <v>39.299999999999997</v>
      </c>
      <c r="AW80" s="45">
        <v>39.799999999999997</v>
      </c>
      <c r="AX80" s="45">
        <v>40</v>
      </c>
      <c r="AY80" s="8">
        <v>0</v>
      </c>
      <c r="AZ80" s="45">
        <v>25</v>
      </c>
      <c r="BA80" s="8"/>
      <c r="BB80" s="8"/>
      <c r="BC80" s="8"/>
    </row>
    <row r="81" spans="1:82" x14ac:dyDescent="0.3">
      <c r="A81" s="1">
        <v>200</v>
      </c>
      <c r="B81" s="9">
        <v>98.8</v>
      </c>
      <c r="C81" s="9">
        <v>93.2</v>
      </c>
      <c r="D81" s="9">
        <v>85.3</v>
      </c>
      <c r="E81" s="9">
        <v>88.6</v>
      </c>
      <c r="F81" s="9">
        <v>88.8</v>
      </c>
      <c r="G81" s="9">
        <v>86</v>
      </c>
      <c r="H81" s="9">
        <v>93.6</v>
      </c>
      <c r="I81" s="9">
        <v>92.9</v>
      </c>
      <c r="J81" s="9">
        <v>94.2</v>
      </c>
      <c r="K81" s="9">
        <v>94.2</v>
      </c>
      <c r="L81" s="8">
        <v>84.8</v>
      </c>
      <c r="M81" s="8">
        <v>97</v>
      </c>
      <c r="N81" s="8">
        <v>97</v>
      </c>
      <c r="O81" s="8">
        <v>92.6</v>
      </c>
      <c r="P81" s="8">
        <v>99.1</v>
      </c>
      <c r="Q81" s="8">
        <v>90.4</v>
      </c>
      <c r="R81" s="8">
        <v>60</v>
      </c>
      <c r="S81" s="8">
        <v>60</v>
      </c>
      <c r="T81" s="8">
        <v>79.599999999999994</v>
      </c>
      <c r="U81" s="45">
        <v>92.6</v>
      </c>
      <c r="V81" s="45">
        <v>83</v>
      </c>
      <c r="W81" s="8">
        <v>-99.9</v>
      </c>
      <c r="X81" s="45">
        <v>88</v>
      </c>
      <c r="Y81" s="8"/>
      <c r="Z81" s="8"/>
      <c r="AA81" s="8"/>
      <c r="AC81" s="1">
        <v>200</v>
      </c>
      <c r="AD81" s="9">
        <v>25</v>
      </c>
      <c r="AE81" s="9">
        <v>25</v>
      </c>
      <c r="AF81" s="9">
        <v>32</v>
      </c>
      <c r="AG81" s="9">
        <v>32</v>
      </c>
      <c r="AH81" s="9">
        <v>25</v>
      </c>
      <c r="AI81" s="9">
        <v>25</v>
      </c>
      <c r="AJ81" s="9">
        <v>25</v>
      </c>
      <c r="AK81" s="9">
        <v>25</v>
      </c>
      <c r="AL81" s="9">
        <v>25</v>
      </c>
      <c r="AM81" s="9">
        <v>25</v>
      </c>
      <c r="AN81" s="8">
        <v>25</v>
      </c>
      <c r="AO81" s="8">
        <v>39.799999999999997</v>
      </c>
      <c r="AP81" s="8">
        <v>26.8</v>
      </c>
      <c r="AQ81" s="8">
        <v>39.799999999999997</v>
      </c>
      <c r="AR81" s="8">
        <v>39.799999999999997</v>
      </c>
      <c r="AS81" s="8">
        <v>39.299999999999997</v>
      </c>
      <c r="AT81" s="8">
        <v>39.299999999999997</v>
      </c>
      <c r="AU81" s="8">
        <v>25</v>
      </c>
      <c r="AV81" s="8">
        <v>25</v>
      </c>
      <c r="AW81" s="45">
        <v>30.8</v>
      </c>
      <c r="AX81" s="45">
        <v>40</v>
      </c>
      <c r="AY81" s="8">
        <v>0</v>
      </c>
      <c r="AZ81" s="45">
        <v>25</v>
      </c>
      <c r="BA81" s="8"/>
      <c r="BB81" s="8"/>
      <c r="BC81" s="8"/>
    </row>
    <row r="82" spans="1:82" x14ac:dyDescent="0.3">
      <c r="A82" s="1">
        <v>250</v>
      </c>
      <c r="B82" s="9">
        <v>91.9</v>
      </c>
      <c r="C82" s="9">
        <v>93.4</v>
      </c>
      <c r="D82" s="9">
        <v>86</v>
      </c>
      <c r="E82" s="9">
        <v>89.9</v>
      </c>
      <c r="F82" s="9">
        <v>89</v>
      </c>
      <c r="G82" s="9">
        <v>86.1</v>
      </c>
      <c r="H82" s="9">
        <v>95.1</v>
      </c>
      <c r="I82" s="9">
        <v>91.8</v>
      </c>
      <c r="J82" s="9">
        <v>90.9</v>
      </c>
      <c r="K82" s="9">
        <v>90.9</v>
      </c>
      <c r="L82" s="8">
        <v>94.8</v>
      </c>
      <c r="M82" s="8">
        <v>97</v>
      </c>
      <c r="N82" s="8">
        <v>98</v>
      </c>
      <c r="O82" s="8">
        <v>92.6</v>
      </c>
      <c r="P82" s="8">
        <v>90.4</v>
      </c>
      <c r="Q82" s="8">
        <v>86.1</v>
      </c>
      <c r="R82" s="8">
        <v>60</v>
      </c>
      <c r="S82" s="8">
        <v>88.3</v>
      </c>
      <c r="T82" s="8">
        <v>92.6</v>
      </c>
      <c r="U82" s="45">
        <v>91</v>
      </c>
      <c r="V82" s="45">
        <v>81.7</v>
      </c>
      <c r="W82" s="8">
        <v>-99.9</v>
      </c>
      <c r="X82" s="45">
        <v>88.3</v>
      </c>
      <c r="Y82" s="8"/>
      <c r="Z82" s="8"/>
      <c r="AA82" s="8"/>
      <c r="AC82" s="1">
        <v>250</v>
      </c>
      <c r="AD82" s="9">
        <v>25</v>
      </c>
      <c r="AE82" s="9">
        <v>37.200000000000003</v>
      </c>
      <c r="AF82" s="9">
        <v>25</v>
      </c>
      <c r="AG82" s="9">
        <v>25</v>
      </c>
      <c r="AH82" s="9">
        <v>25</v>
      </c>
      <c r="AI82" s="9">
        <v>25</v>
      </c>
      <c r="AJ82" s="9">
        <v>25</v>
      </c>
      <c r="AK82" s="9">
        <v>34</v>
      </c>
      <c r="AL82" s="9">
        <v>25</v>
      </c>
      <c r="AM82" s="9">
        <v>25</v>
      </c>
      <c r="AN82" s="8">
        <v>25</v>
      </c>
      <c r="AO82" s="8">
        <v>39.799999999999997</v>
      </c>
      <c r="AP82" s="8">
        <v>31</v>
      </c>
      <c r="AQ82" s="8">
        <v>39.799999999999997</v>
      </c>
      <c r="AR82" s="8">
        <v>25</v>
      </c>
      <c r="AS82" s="8">
        <v>34.799999999999997</v>
      </c>
      <c r="AT82" s="8">
        <v>39.299999999999997</v>
      </c>
      <c r="AU82" s="8">
        <v>39.299999999999997</v>
      </c>
      <c r="AV82" s="8">
        <v>25</v>
      </c>
      <c r="AW82" s="45">
        <v>39.799999999999997</v>
      </c>
      <c r="AX82" s="45">
        <v>25</v>
      </c>
      <c r="AY82" s="8">
        <v>0</v>
      </c>
      <c r="AZ82" s="45">
        <v>25</v>
      </c>
      <c r="BA82" s="8"/>
      <c r="BB82" s="8"/>
      <c r="BC82" s="8"/>
    </row>
    <row r="83" spans="1:82" x14ac:dyDescent="0.3">
      <c r="A83" s="1">
        <v>315</v>
      </c>
      <c r="B83" s="9">
        <v>86.4</v>
      </c>
      <c r="C83" s="9">
        <v>91.8</v>
      </c>
      <c r="D83" s="9">
        <v>86</v>
      </c>
      <c r="E83" s="9">
        <v>89.7</v>
      </c>
      <c r="F83" s="9">
        <v>88</v>
      </c>
      <c r="G83" s="9">
        <v>89.5</v>
      </c>
      <c r="H83" s="9">
        <v>101.5</v>
      </c>
      <c r="I83" s="9">
        <v>97.6</v>
      </c>
      <c r="J83" s="9">
        <v>91.3</v>
      </c>
      <c r="K83" s="9">
        <v>91.3</v>
      </c>
      <c r="L83" s="8">
        <v>94.8</v>
      </c>
      <c r="M83" s="8">
        <v>97</v>
      </c>
      <c r="N83" s="8">
        <v>99</v>
      </c>
      <c r="O83" s="8">
        <v>99</v>
      </c>
      <c r="P83" s="8">
        <v>94.8</v>
      </c>
      <c r="Q83" s="8">
        <v>83.9</v>
      </c>
      <c r="R83" s="8">
        <v>97</v>
      </c>
      <c r="S83" s="8">
        <v>99.1</v>
      </c>
      <c r="T83" s="8">
        <v>101.3</v>
      </c>
      <c r="U83" s="45">
        <v>90.4</v>
      </c>
      <c r="V83" s="45">
        <v>84</v>
      </c>
      <c r="W83" s="8">
        <v>-99.9</v>
      </c>
      <c r="X83" s="45">
        <v>90.4</v>
      </c>
      <c r="Y83" s="8"/>
      <c r="Z83" s="8"/>
      <c r="AA83" s="8"/>
      <c r="AC83" s="1">
        <v>315</v>
      </c>
      <c r="AD83" s="9">
        <v>40</v>
      </c>
      <c r="AE83" s="9">
        <v>37.700000000000003</v>
      </c>
      <c r="AF83" s="9">
        <v>25</v>
      </c>
      <c r="AG83" s="9">
        <v>25</v>
      </c>
      <c r="AH83" s="9">
        <v>28.9</v>
      </c>
      <c r="AI83" s="9">
        <v>28.9</v>
      </c>
      <c r="AJ83" s="9">
        <v>28.9</v>
      </c>
      <c r="AK83" s="9">
        <v>40</v>
      </c>
      <c r="AL83" s="9">
        <v>40</v>
      </c>
      <c r="AM83" s="9">
        <v>40</v>
      </c>
      <c r="AN83" s="8">
        <v>30.1</v>
      </c>
      <c r="AO83" s="8">
        <v>32.6</v>
      </c>
      <c r="AP83" s="8">
        <v>34.4</v>
      </c>
      <c r="AQ83" s="8">
        <v>32.200000000000003</v>
      </c>
      <c r="AR83" s="8">
        <v>39.6</v>
      </c>
      <c r="AS83" s="8">
        <v>25</v>
      </c>
      <c r="AT83" s="8">
        <v>25</v>
      </c>
      <c r="AU83" s="8">
        <v>38.700000000000003</v>
      </c>
      <c r="AV83" s="8">
        <v>39.299999999999997</v>
      </c>
      <c r="AW83" s="45">
        <v>39.799999999999997</v>
      </c>
      <c r="AX83" s="45">
        <v>40</v>
      </c>
      <c r="AY83" s="8">
        <v>0</v>
      </c>
      <c r="AZ83" s="45">
        <v>25</v>
      </c>
      <c r="BA83" s="8"/>
      <c r="BB83" s="8"/>
      <c r="BC83" s="8"/>
    </row>
    <row r="84" spans="1:82" x14ac:dyDescent="0.3">
      <c r="A84" s="1">
        <v>400</v>
      </c>
      <c r="B84" s="9">
        <v>90.2</v>
      </c>
      <c r="C84" s="9">
        <v>90.4</v>
      </c>
      <c r="D84" s="9">
        <v>86.6</v>
      </c>
      <c r="E84" s="9">
        <v>90.2</v>
      </c>
      <c r="F84" s="9">
        <v>87.6</v>
      </c>
      <c r="G84" s="9">
        <v>92.2</v>
      </c>
      <c r="H84" s="9">
        <v>100.8</v>
      </c>
      <c r="I84" s="9">
        <v>99.1</v>
      </c>
      <c r="J84" s="9">
        <v>97.2</v>
      </c>
      <c r="K84" s="9">
        <v>97.2</v>
      </c>
      <c r="L84" s="8">
        <v>94.8</v>
      </c>
      <c r="M84" s="8">
        <v>97</v>
      </c>
      <c r="N84" s="8">
        <v>99.1</v>
      </c>
      <c r="O84" s="8">
        <v>102</v>
      </c>
      <c r="P84" s="8">
        <v>92.6</v>
      </c>
      <c r="Q84" s="8">
        <v>86.1</v>
      </c>
      <c r="R84" s="8">
        <v>103.5</v>
      </c>
      <c r="S84" s="8">
        <v>103.5</v>
      </c>
      <c r="T84" s="8">
        <v>99.1</v>
      </c>
      <c r="U84" s="45">
        <v>94.8</v>
      </c>
      <c r="V84" s="45">
        <v>87</v>
      </c>
      <c r="W84" s="8">
        <v>-99.9</v>
      </c>
      <c r="X84" s="45">
        <v>86.1</v>
      </c>
      <c r="Y84" s="8"/>
      <c r="Z84" s="8"/>
      <c r="AA84" s="8"/>
      <c r="AC84" s="1">
        <v>400</v>
      </c>
      <c r="AD84" s="9">
        <v>40</v>
      </c>
      <c r="AE84" s="9">
        <v>38.1</v>
      </c>
      <c r="AF84" s="9">
        <v>25.3</v>
      </c>
      <c r="AG84" s="9">
        <v>25.3</v>
      </c>
      <c r="AH84" s="9">
        <v>25.1</v>
      </c>
      <c r="AI84" s="9">
        <v>25.1</v>
      </c>
      <c r="AJ84" s="9">
        <v>25.1</v>
      </c>
      <c r="AK84" s="9">
        <v>40</v>
      </c>
      <c r="AL84" s="9">
        <v>40</v>
      </c>
      <c r="AM84" s="9">
        <v>40</v>
      </c>
      <c r="AN84" s="8">
        <v>39.799999999999997</v>
      </c>
      <c r="AO84" s="8">
        <v>34.9</v>
      </c>
      <c r="AP84" s="8">
        <v>39.799999999999997</v>
      </c>
      <c r="AQ84" s="8">
        <v>33.1</v>
      </c>
      <c r="AR84" s="8">
        <v>39.6</v>
      </c>
      <c r="AS84" s="8">
        <v>30.9</v>
      </c>
      <c r="AT84" s="8">
        <v>35.4</v>
      </c>
      <c r="AU84" s="8">
        <v>39.299999999999997</v>
      </c>
      <c r="AV84" s="8">
        <v>39.299999999999997</v>
      </c>
      <c r="AW84" s="45">
        <v>32.4</v>
      </c>
      <c r="AX84" s="45">
        <v>40</v>
      </c>
      <c r="AY84" s="8">
        <v>0</v>
      </c>
      <c r="AZ84" s="45">
        <v>25</v>
      </c>
      <c r="BA84" s="8"/>
      <c r="BB84" s="8"/>
      <c r="BC84" s="8"/>
    </row>
    <row r="85" spans="1:82" x14ac:dyDescent="0.3">
      <c r="A85" s="1">
        <v>500</v>
      </c>
      <c r="B85" s="9">
        <v>96.1</v>
      </c>
      <c r="C85" s="9">
        <v>88.9</v>
      </c>
      <c r="D85" s="9">
        <v>87.2</v>
      </c>
      <c r="E85" s="9">
        <v>90.9</v>
      </c>
      <c r="F85" s="9">
        <v>89.7</v>
      </c>
      <c r="G85" s="9">
        <v>94</v>
      </c>
      <c r="H85" s="9">
        <v>101.7</v>
      </c>
      <c r="I85" s="9">
        <v>98.3</v>
      </c>
      <c r="J85" s="9">
        <v>97.8</v>
      </c>
      <c r="K85" s="9">
        <v>97.8</v>
      </c>
      <c r="L85" s="8">
        <v>97</v>
      </c>
      <c r="M85" s="8">
        <v>99.1</v>
      </c>
      <c r="N85" s="8">
        <v>97</v>
      </c>
      <c r="O85" s="8">
        <v>101</v>
      </c>
      <c r="P85" s="8">
        <v>92.6</v>
      </c>
      <c r="Q85" s="8">
        <v>99.1</v>
      </c>
      <c r="R85" s="8">
        <v>105.7</v>
      </c>
      <c r="S85" s="8">
        <v>103.5</v>
      </c>
      <c r="T85" s="8">
        <v>97</v>
      </c>
      <c r="U85" s="45">
        <v>99.1</v>
      </c>
      <c r="V85" s="45">
        <v>90.4</v>
      </c>
      <c r="W85" s="8">
        <v>-99.9</v>
      </c>
      <c r="X85" s="45">
        <v>92.6</v>
      </c>
      <c r="Y85" s="8"/>
      <c r="Z85" s="8"/>
      <c r="AA85" s="8"/>
      <c r="AC85" s="1">
        <v>500</v>
      </c>
      <c r="AD85" s="9">
        <v>40</v>
      </c>
      <c r="AE85" s="9">
        <v>35.299999999999997</v>
      </c>
      <c r="AF85" s="9">
        <v>26.6</v>
      </c>
      <c r="AG85" s="9">
        <v>26.6</v>
      </c>
      <c r="AH85" s="9">
        <v>25</v>
      </c>
      <c r="AI85" s="9">
        <v>25</v>
      </c>
      <c r="AJ85" s="9">
        <v>25</v>
      </c>
      <c r="AK85" s="9">
        <v>40</v>
      </c>
      <c r="AL85" s="9">
        <v>40</v>
      </c>
      <c r="AM85" s="9">
        <v>40</v>
      </c>
      <c r="AN85" s="8">
        <v>25</v>
      </c>
      <c r="AO85" s="8">
        <v>33.700000000000003</v>
      </c>
      <c r="AP85" s="8">
        <v>29</v>
      </c>
      <c r="AQ85" s="8">
        <v>39.6</v>
      </c>
      <c r="AR85" s="8">
        <v>38</v>
      </c>
      <c r="AS85" s="8">
        <v>33.5</v>
      </c>
      <c r="AT85" s="8">
        <v>39.299999999999997</v>
      </c>
      <c r="AU85" s="8">
        <v>39.299999999999997</v>
      </c>
      <c r="AV85" s="8">
        <v>31.5</v>
      </c>
      <c r="AW85" s="45">
        <v>39.799999999999997</v>
      </c>
      <c r="AX85" s="45">
        <v>25</v>
      </c>
      <c r="AY85" s="8">
        <v>0</v>
      </c>
      <c r="AZ85" s="45">
        <v>26.6</v>
      </c>
      <c r="BA85" s="8"/>
      <c r="BB85" s="8"/>
      <c r="BC85" s="8"/>
    </row>
    <row r="86" spans="1:82" x14ac:dyDescent="0.3">
      <c r="A86" s="1">
        <v>630</v>
      </c>
      <c r="B86" s="9">
        <v>97.1</v>
      </c>
      <c r="C86" s="9">
        <v>87.3</v>
      </c>
      <c r="D86" s="9">
        <v>88.2</v>
      </c>
      <c r="E86" s="9">
        <v>94.2</v>
      </c>
      <c r="F86" s="9">
        <v>91.7</v>
      </c>
      <c r="G86" s="9">
        <v>96.2</v>
      </c>
      <c r="H86" s="9">
        <v>104</v>
      </c>
      <c r="I86" s="9">
        <v>101.9</v>
      </c>
      <c r="J86" s="9">
        <v>101.4</v>
      </c>
      <c r="K86" s="9">
        <v>101.4</v>
      </c>
      <c r="L86" s="8">
        <v>100</v>
      </c>
      <c r="M86" s="8">
        <v>101</v>
      </c>
      <c r="N86" s="8">
        <v>101.3</v>
      </c>
      <c r="O86" s="8">
        <v>101.3</v>
      </c>
      <c r="P86" s="8">
        <v>97</v>
      </c>
      <c r="Q86" s="8">
        <v>103.5</v>
      </c>
      <c r="R86" s="8">
        <v>107.8</v>
      </c>
      <c r="S86" s="8">
        <v>103.5</v>
      </c>
      <c r="T86" s="8">
        <v>103.5</v>
      </c>
      <c r="U86" s="45">
        <v>99.1</v>
      </c>
      <c r="V86" s="45">
        <v>99.1</v>
      </c>
      <c r="W86" s="8">
        <v>-99.9</v>
      </c>
      <c r="X86" s="45">
        <v>97</v>
      </c>
      <c r="Y86" s="8"/>
      <c r="Z86" s="8"/>
      <c r="AA86" s="8"/>
      <c r="AC86" s="1">
        <v>630</v>
      </c>
      <c r="AD86" s="9">
        <v>40</v>
      </c>
      <c r="AE86" s="9">
        <v>35.299999999999997</v>
      </c>
      <c r="AF86" s="9">
        <v>32</v>
      </c>
      <c r="AG86" s="9">
        <v>32</v>
      </c>
      <c r="AH86" s="9">
        <v>25</v>
      </c>
      <c r="AI86" s="9">
        <v>25</v>
      </c>
      <c r="AJ86" s="9">
        <v>25</v>
      </c>
      <c r="AK86" s="9">
        <v>40</v>
      </c>
      <c r="AL86" s="9">
        <v>40</v>
      </c>
      <c r="AM86" s="9">
        <v>40</v>
      </c>
      <c r="AN86" s="8">
        <v>25</v>
      </c>
      <c r="AO86" s="8">
        <v>30.4</v>
      </c>
      <c r="AP86" s="8">
        <v>31.5</v>
      </c>
      <c r="AQ86" s="8">
        <v>29.7</v>
      </c>
      <c r="AR86" s="8">
        <v>34.6</v>
      </c>
      <c r="AS86" s="8">
        <v>39.299999999999997</v>
      </c>
      <c r="AT86" s="8">
        <v>39.299999999999997</v>
      </c>
      <c r="AU86" s="8">
        <v>34.799999999999997</v>
      </c>
      <c r="AV86" s="8">
        <v>32.200000000000003</v>
      </c>
      <c r="AW86" s="45">
        <v>39.799999999999997</v>
      </c>
      <c r="AX86" s="45">
        <v>34.1</v>
      </c>
      <c r="AY86" s="8">
        <v>0</v>
      </c>
      <c r="AZ86" s="45">
        <v>31.7</v>
      </c>
      <c r="BA86" s="8"/>
      <c r="BB86" s="8"/>
      <c r="BC86" s="8"/>
    </row>
    <row r="87" spans="1:82" x14ac:dyDescent="0.3">
      <c r="A87" s="1">
        <v>800</v>
      </c>
      <c r="B87" s="9">
        <v>98.6</v>
      </c>
      <c r="C87" s="9">
        <v>87.6</v>
      </c>
      <c r="D87" s="9">
        <v>92.5</v>
      </c>
      <c r="E87" s="9">
        <v>98</v>
      </c>
      <c r="F87" s="9">
        <v>94.5</v>
      </c>
      <c r="G87" s="9">
        <v>98.9</v>
      </c>
      <c r="H87" s="9">
        <v>104.9</v>
      </c>
      <c r="I87" s="9">
        <v>103.3</v>
      </c>
      <c r="J87" s="9">
        <v>104.4</v>
      </c>
      <c r="K87" s="9">
        <v>104.4</v>
      </c>
      <c r="L87" s="8">
        <v>101.3</v>
      </c>
      <c r="M87" s="8">
        <v>103.5</v>
      </c>
      <c r="N87" s="8">
        <v>101.3</v>
      </c>
      <c r="O87" s="8">
        <v>103.5</v>
      </c>
      <c r="P87" s="8">
        <v>99.1</v>
      </c>
      <c r="Q87" s="8">
        <v>101.3</v>
      </c>
      <c r="R87" s="8">
        <v>105.7</v>
      </c>
      <c r="S87" s="8">
        <v>103.5</v>
      </c>
      <c r="T87" s="8">
        <v>103.5</v>
      </c>
      <c r="U87" s="45">
        <v>94.8</v>
      </c>
      <c r="V87" s="45">
        <v>97</v>
      </c>
      <c r="W87" s="8">
        <v>-99.9</v>
      </c>
      <c r="X87" s="45">
        <v>94.8</v>
      </c>
      <c r="Y87" s="8"/>
      <c r="Z87" s="8"/>
      <c r="AA87" s="8"/>
      <c r="AC87" s="1">
        <v>800</v>
      </c>
      <c r="AD87" s="9">
        <v>40</v>
      </c>
      <c r="AE87" s="9">
        <v>37.700000000000003</v>
      </c>
      <c r="AF87" s="9">
        <v>31</v>
      </c>
      <c r="AG87" s="9">
        <v>31</v>
      </c>
      <c r="AH87" s="9">
        <v>28.9</v>
      </c>
      <c r="AI87" s="9">
        <v>28.9</v>
      </c>
      <c r="AJ87" s="9">
        <v>28.9</v>
      </c>
      <c r="AK87" s="9">
        <v>40</v>
      </c>
      <c r="AL87" s="9">
        <v>40</v>
      </c>
      <c r="AM87" s="9">
        <v>40</v>
      </c>
      <c r="AN87" s="8">
        <v>31.5</v>
      </c>
      <c r="AO87" s="8">
        <v>39.799999999999997</v>
      </c>
      <c r="AP87" s="8">
        <v>34</v>
      </c>
      <c r="AQ87" s="8">
        <v>39.799999999999997</v>
      </c>
      <c r="AR87" s="8">
        <v>38.700000000000003</v>
      </c>
      <c r="AS87" s="8">
        <v>39.299999999999997</v>
      </c>
      <c r="AT87" s="8">
        <v>39.299999999999997</v>
      </c>
      <c r="AU87" s="8">
        <v>39.299999999999997</v>
      </c>
      <c r="AV87" s="8">
        <v>38</v>
      </c>
      <c r="AW87" s="45">
        <v>29.3</v>
      </c>
      <c r="AX87" s="45">
        <v>40</v>
      </c>
      <c r="AY87" s="8">
        <v>0</v>
      </c>
      <c r="AZ87" s="45">
        <v>28.8</v>
      </c>
      <c r="BA87" s="8"/>
      <c r="BB87" s="8"/>
      <c r="BC87" s="8"/>
    </row>
    <row r="88" spans="1:82" x14ac:dyDescent="0.3">
      <c r="A88" s="1">
        <v>1000</v>
      </c>
      <c r="B88" s="9">
        <v>97.1</v>
      </c>
      <c r="C88" s="9">
        <v>89.2</v>
      </c>
      <c r="D88" s="9">
        <v>95</v>
      </c>
      <c r="E88" s="9">
        <v>97.9</v>
      </c>
      <c r="F88" s="9">
        <v>97</v>
      </c>
      <c r="G88" s="9">
        <v>97.7</v>
      </c>
      <c r="H88" s="9">
        <v>102.3</v>
      </c>
      <c r="I88" s="9">
        <v>102.1</v>
      </c>
      <c r="J88" s="9">
        <v>102.3</v>
      </c>
      <c r="K88" s="9">
        <v>102.3</v>
      </c>
      <c r="L88" s="8">
        <v>101.3</v>
      </c>
      <c r="M88" s="8">
        <v>101.3</v>
      </c>
      <c r="N88" s="8">
        <v>99.1</v>
      </c>
      <c r="O88" s="8">
        <v>103.5</v>
      </c>
      <c r="P88" s="8">
        <v>97</v>
      </c>
      <c r="Q88" s="8">
        <v>99.1</v>
      </c>
      <c r="R88" s="8">
        <v>103.5</v>
      </c>
      <c r="S88" s="8">
        <v>103.5</v>
      </c>
      <c r="T88" s="8">
        <v>101.3</v>
      </c>
      <c r="U88" s="45">
        <v>94.8</v>
      </c>
      <c r="V88" s="45">
        <v>90.4</v>
      </c>
      <c r="W88" s="8">
        <v>-99.9</v>
      </c>
      <c r="X88" s="45">
        <v>90.4</v>
      </c>
      <c r="Y88" s="8"/>
      <c r="Z88" s="8"/>
      <c r="AA88" s="8"/>
      <c r="AC88" s="1">
        <v>1000</v>
      </c>
      <c r="AD88" s="9">
        <v>40</v>
      </c>
      <c r="AE88" s="9">
        <v>38.6</v>
      </c>
      <c r="AF88" s="9">
        <v>33.1</v>
      </c>
      <c r="AG88" s="9">
        <v>33.1</v>
      </c>
      <c r="AH88" s="9">
        <v>30.5</v>
      </c>
      <c r="AI88" s="9">
        <v>30.5</v>
      </c>
      <c r="AJ88" s="9">
        <v>30.5</v>
      </c>
      <c r="AK88" s="9">
        <v>28.8</v>
      </c>
      <c r="AL88" s="9">
        <v>40</v>
      </c>
      <c r="AM88" s="9">
        <v>40</v>
      </c>
      <c r="AN88" s="8">
        <v>31</v>
      </c>
      <c r="AO88" s="8">
        <v>34.4</v>
      </c>
      <c r="AP88" s="8">
        <v>34.6</v>
      </c>
      <c r="AQ88" s="8">
        <v>39.799999999999997</v>
      </c>
      <c r="AR88" s="8">
        <v>36.6</v>
      </c>
      <c r="AS88" s="8">
        <v>38</v>
      </c>
      <c r="AT88" s="8">
        <v>39.299999999999997</v>
      </c>
      <c r="AU88" s="8">
        <v>39.299999999999997</v>
      </c>
      <c r="AV88" s="8">
        <v>36.1</v>
      </c>
      <c r="AW88" s="45">
        <v>34.6</v>
      </c>
      <c r="AX88" s="45">
        <v>25</v>
      </c>
      <c r="AY88" s="8">
        <v>0</v>
      </c>
      <c r="AZ88" s="45">
        <v>25</v>
      </c>
      <c r="BA88" s="8"/>
      <c r="BB88" s="8"/>
      <c r="BC88" s="8"/>
    </row>
    <row r="89" spans="1:82" x14ac:dyDescent="0.3">
      <c r="A89" s="1">
        <v>1250</v>
      </c>
      <c r="B89" s="9">
        <v>96.1</v>
      </c>
      <c r="C89" s="9">
        <v>90.8</v>
      </c>
      <c r="D89" s="9">
        <v>94</v>
      </c>
      <c r="E89" s="9">
        <v>96.9</v>
      </c>
      <c r="F89" s="9">
        <v>95</v>
      </c>
      <c r="G89" s="9">
        <v>97</v>
      </c>
      <c r="H89" s="9">
        <v>100</v>
      </c>
      <c r="I89" s="9">
        <v>100.6</v>
      </c>
      <c r="J89" s="9">
        <v>100.3</v>
      </c>
      <c r="K89" s="9">
        <v>100.3</v>
      </c>
      <c r="L89" s="8">
        <v>99.1</v>
      </c>
      <c r="M89" s="8">
        <v>99.1</v>
      </c>
      <c r="N89" s="8">
        <v>99.1</v>
      </c>
      <c r="O89" s="8">
        <v>99.1</v>
      </c>
      <c r="P89" s="8">
        <v>97</v>
      </c>
      <c r="Q89" s="8">
        <v>99.1</v>
      </c>
      <c r="R89" s="8">
        <v>99.1</v>
      </c>
      <c r="S89" s="8">
        <v>101.3</v>
      </c>
      <c r="T89" s="8">
        <v>101.3</v>
      </c>
      <c r="U89" s="45">
        <v>92.6</v>
      </c>
      <c r="V89" s="45">
        <v>88.3</v>
      </c>
      <c r="W89" s="8">
        <v>-99.9</v>
      </c>
      <c r="X89" s="45">
        <v>90.4</v>
      </c>
      <c r="Y89" s="8"/>
      <c r="Z89" s="8"/>
      <c r="AA89" s="8"/>
      <c r="AC89" s="1">
        <v>1250</v>
      </c>
      <c r="AD89" s="9">
        <v>39.6</v>
      </c>
      <c r="AE89" s="9">
        <v>35.299999999999997</v>
      </c>
      <c r="AF89" s="9">
        <v>38.700000000000003</v>
      </c>
      <c r="AG89" s="9">
        <v>38.700000000000003</v>
      </c>
      <c r="AH89" s="9">
        <v>34</v>
      </c>
      <c r="AI89" s="9">
        <v>34</v>
      </c>
      <c r="AJ89" s="9">
        <v>34</v>
      </c>
      <c r="AK89" s="9">
        <v>27.5</v>
      </c>
      <c r="AL89" s="9">
        <v>40</v>
      </c>
      <c r="AM89" s="9">
        <v>40</v>
      </c>
      <c r="AN89" s="8">
        <v>37.1</v>
      </c>
      <c r="AO89" s="8">
        <v>33.5</v>
      </c>
      <c r="AP89" s="8">
        <v>39.6</v>
      </c>
      <c r="AQ89" s="8">
        <v>39.6</v>
      </c>
      <c r="AR89" s="8">
        <v>38.4</v>
      </c>
      <c r="AS89" s="8">
        <v>39.299999999999997</v>
      </c>
      <c r="AT89" s="8">
        <v>38</v>
      </c>
      <c r="AU89" s="8">
        <v>28.3</v>
      </c>
      <c r="AV89" s="8">
        <v>39.299999999999997</v>
      </c>
      <c r="AW89" s="45">
        <v>39.799999999999997</v>
      </c>
      <c r="AX89" s="45">
        <v>25</v>
      </c>
      <c r="AY89" s="8">
        <v>0</v>
      </c>
      <c r="AZ89" s="45">
        <v>27.5</v>
      </c>
      <c r="BA89" s="8"/>
      <c r="BB89" s="8"/>
      <c r="BC89" s="8"/>
    </row>
    <row r="90" spans="1:82" x14ac:dyDescent="0.3">
      <c r="A90" s="1">
        <v>1600</v>
      </c>
      <c r="B90" s="9">
        <v>94.5</v>
      </c>
      <c r="C90" s="9">
        <v>89</v>
      </c>
      <c r="D90" s="9">
        <v>92.3</v>
      </c>
      <c r="E90" s="9">
        <v>96.2</v>
      </c>
      <c r="F90" s="9">
        <v>93.3</v>
      </c>
      <c r="G90" s="9">
        <v>96.6</v>
      </c>
      <c r="H90" s="9">
        <v>98.2</v>
      </c>
      <c r="I90" s="9">
        <v>98.4</v>
      </c>
      <c r="J90" s="9">
        <v>98.3</v>
      </c>
      <c r="K90" s="9">
        <v>98.3</v>
      </c>
      <c r="L90" s="8">
        <v>97</v>
      </c>
      <c r="M90" s="8">
        <v>97</v>
      </c>
      <c r="N90" s="8">
        <v>97</v>
      </c>
      <c r="O90" s="8">
        <v>97</v>
      </c>
      <c r="P90" s="8">
        <v>94.8</v>
      </c>
      <c r="Q90" s="8">
        <v>97</v>
      </c>
      <c r="R90" s="8">
        <v>97</v>
      </c>
      <c r="S90" s="8">
        <v>99.1</v>
      </c>
      <c r="T90" s="8">
        <v>99.1</v>
      </c>
      <c r="U90" s="45">
        <v>88.3</v>
      </c>
      <c r="V90" s="45">
        <v>86.1</v>
      </c>
      <c r="W90" s="8">
        <v>-99.9</v>
      </c>
      <c r="X90" s="45">
        <v>90.4</v>
      </c>
      <c r="Y90" s="8"/>
      <c r="Z90" s="8"/>
      <c r="AA90" s="8"/>
      <c r="AC90" s="1">
        <v>1600</v>
      </c>
      <c r="AD90" s="9">
        <v>40</v>
      </c>
      <c r="AE90" s="9">
        <v>36.700000000000003</v>
      </c>
      <c r="AF90" s="9">
        <v>39.5</v>
      </c>
      <c r="AG90" s="9">
        <v>39.5</v>
      </c>
      <c r="AH90" s="9">
        <v>35.799999999999997</v>
      </c>
      <c r="AI90" s="9">
        <v>35.799999999999997</v>
      </c>
      <c r="AJ90" s="9">
        <v>35.799999999999997</v>
      </c>
      <c r="AK90" s="9">
        <v>27.7</v>
      </c>
      <c r="AL90" s="9">
        <v>40</v>
      </c>
      <c r="AM90" s="9">
        <v>40</v>
      </c>
      <c r="AN90" s="8">
        <v>29.7</v>
      </c>
      <c r="AO90" s="8">
        <v>39.799999999999997</v>
      </c>
      <c r="AP90" s="8">
        <v>39.799999999999997</v>
      </c>
      <c r="AQ90" s="8">
        <v>39.6</v>
      </c>
      <c r="AR90" s="8">
        <v>37.1</v>
      </c>
      <c r="AS90" s="8">
        <v>37.4</v>
      </c>
      <c r="AT90" s="8">
        <v>36.1</v>
      </c>
      <c r="AU90" s="8">
        <v>38.700000000000003</v>
      </c>
      <c r="AV90" s="8">
        <v>36.1</v>
      </c>
      <c r="AW90" s="45">
        <v>34.9</v>
      </c>
      <c r="AX90" s="45">
        <v>40</v>
      </c>
      <c r="AY90" s="8">
        <v>0</v>
      </c>
      <c r="AZ90" s="45">
        <v>34.200000000000003</v>
      </c>
      <c r="BA90" s="8"/>
      <c r="BB90" s="8"/>
      <c r="BC90" s="8"/>
    </row>
    <row r="91" spans="1:82" x14ac:dyDescent="0.3">
      <c r="A91" s="1">
        <v>2000</v>
      </c>
      <c r="B91" s="9">
        <v>92.6</v>
      </c>
      <c r="C91" s="9">
        <v>88.9</v>
      </c>
      <c r="D91" s="9">
        <v>90.7</v>
      </c>
      <c r="E91" s="9">
        <v>93.9</v>
      </c>
      <c r="F91" s="9">
        <v>90.7</v>
      </c>
      <c r="G91" s="9">
        <v>93.6</v>
      </c>
      <c r="H91" s="9">
        <v>95.4</v>
      </c>
      <c r="I91" s="9">
        <v>95.7</v>
      </c>
      <c r="J91" s="9">
        <v>95.7</v>
      </c>
      <c r="K91" s="9">
        <v>95.7</v>
      </c>
      <c r="L91" s="8">
        <v>94.8</v>
      </c>
      <c r="M91" s="8">
        <v>94.8</v>
      </c>
      <c r="N91" s="8">
        <v>94.8</v>
      </c>
      <c r="O91" s="8">
        <v>94.8</v>
      </c>
      <c r="P91" s="8">
        <v>92.6</v>
      </c>
      <c r="Q91" s="8">
        <v>94.8</v>
      </c>
      <c r="R91" s="8">
        <v>94.8</v>
      </c>
      <c r="S91" s="8">
        <v>97</v>
      </c>
      <c r="T91" s="8">
        <v>94.8</v>
      </c>
      <c r="U91" s="45">
        <v>86.1</v>
      </c>
      <c r="V91" s="45">
        <v>86.1</v>
      </c>
      <c r="W91" s="8">
        <v>-99.9</v>
      </c>
      <c r="X91" s="45">
        <v>92.6</v>
      </c>
      <c r="Y91" s="8"/>
      <c r="Z91" s="8"/>
      <c r="AA91" s="8"/>
      <c r="AC91" s="1">
        <v>2000</v>
      </c>
      <c r="AD91" s="9">
        <v>38.9</v>
      </c>
      <c r="AE91" s="9">
        <v>33</v>
      </c>
      <c r="AF91" s="9">
        <v>39.799999999999997</v>
      </c>
      <c r="AG91" s="9">
        <v>39.799999999999997</v>
      </c>
      <c r="AH91" s="9">
        <v>39.299999999999997</v>
      </c>
      <c r="AI91" s="9">
        <v>39.299999999999997</v>
      </c>
      <c r="AJ91" s="9">
        <v>39.299999999999997</v>
      </c>
      <c r="AK91" s="9">
        <v>32</v>
      </c>
      <c r="AL91" s="9">
        <v>40</v>
      </c>
      <c r="AM91" s="9">
        <v>40</v>
      </c>
      <c r="AN91" s="8">
        <v>39.6</v>
      </c>
      <c r="AO91" s="8">
        <v>37.299999999999997</v>
      </c>
      <c r="AP91" s="8">
        <v>39.799999999999997</v>
      </c>
      <c r="AQ91" s="8">
        <v>39.799999999999997</v>
      </c>
      <c r="AR91" s="8">
        <v>39.799999999999997</v>
      </c>
      <c r="AS91" s="8">
        <v>36.700000000000003</v>
      </c>
      <c r="AT91" s="8">
        <v>39.299999999999997</v>
      </c>
      <c r="AU91" s="8">
        <v>39.299999999999997</v>
      </c>
      <c r="AV91" s="8">
        <v>39.299999999999997</v>
      </c>
      <c r="AW91" s="45">
        <v>39.299999999999997</v>
      </c>
      <c r="AX91" s="45">
        <v>40</v>
      </c>
      <c r="AY91" s="8">
        <v>0</v>
      </c>
      <c r="AZ91" s="45">
        <v>39.799999999999997</v>
      </c>
      <c r="BA91" s="8"/>
      <c r="BB91" s="8"/>
      <c r="BC91" s="8"/>
    </row>
    <row r="92" spans="1:82" x14ac:dyDescent="0.3">
      <c r="A92" s="1">
        <v>2500</v>
      </c>
      <c r="B92" s="9">
        <v>89.8</v>
      </c>
      <c r="C92" s="9">
        <v>87</v>
      </c>
      <c r="D92" s="9">
        <v>87.4</v>
      </c>
      <c r="E92" s="9">
        <v>90.7</v>
      </c>
      <c r="F92" s="9">
        <v>87.4</v>
      </c>
      <c r="G92" s="9">
        <v>89.3</v>
      </c>
      <c r="H92" s="9">
        <v>91.4</v>
      </c>
      <c r="I92" s="9">
        <v>92</v>
      </c>
      <c r="J92" s="9">
        <v>92.9</v>
      </c>
      <c r="K92" s="9">
        <v>92.9</v>
      </c>
      <c r="L92" s="8">
        <v>92.6</v>
      </c>
      <c r="M92" s="8">
        <v>92.6</v>
      </c>
      <c r="N92" s="8">
        <v>90.4</v>
      </c>
      <c r="O92" s="8">
        <v>92.6</v>
      </c>
      <c r="P92" s="8">
        <v>90.4</v>
      </c>
      <c r="Q92" s="8">
        <v>92.6</v>
      </c>
      <c r="R92" s="8">
        <v>92.6</v>
      </c>
      <c r="S92" s="8">
        <v>94.8</v>
      </c>
      <c r="T92" s="8">
        <v>92.6</v>
      </c>
      <c r="U92" s="45">
        <v>81.7</v>
      </c>
      <c r="V92" s="45">
        <v>81.7</v>
      </c>
      <c r="W92" s="8">
        <v>-99.9</v>
      </c>
      <c r="X92" s="45">
        <v>83.9</v>
      </c>
      <c r="Y92" s="8"/>
      <c r="Z92" s="8"/>
      <c r="AA92" s="8"/>
      <c r="AC92" s="1">
        <v>2500</v>
      </c>
      <c r="AD92" s="9">
        <v>37.299999999999997</v>
      </c>
      <c r="AE92" s="9">
        <v>30.6</v>
      </c>
      <c r="AF92" s="9">
        <v>39.799999999999997</v>
      </c>
      <c r="AG92" s="9">
        <v>39.799999999999997</v>
      </c>
      <c r="AH92" s="9">
        <v>39.799999999999997</v>
      </c>
      <c r="AI92" s="9">
        <v>39.799999999999997</v>
      </c>
      <c r="AJ92" s="9">
        <v>39.799999999999997</v>
      </c>
      <c r="AK92" s="9">
        <v>40</v>
      </c>
      <c r="AL92" s="9">
        <v>40</v>
      </c>
      <c r="AM92" s="9">
        <v>40</v>
      </c>
      <c r="AN92" s="8">
        <v>35.5</v>
      </c>
      <c r="AO92" s="8">
        <v>38.9</v>
      </c>
      <c r="AP92" s="8">
        <v>39.6</v>
      </c>
      <c r="AQ92" s="8">
        <v>27</v>
      </c>
      <c r="AR92" s="8">
        <v>25</v>
      </c>
      <c r="AS92" s="8">
        <v>39.299999999999997</v>
      </c>
      <c r="AT92" s="8">
        <v>39.299999999999997</v>
      </c>
      <c r="AU92" s="8">
        <v>39.299999999999997</v>
      </c>
      <c r="AV92" s="8">
        <v>39.299999999999997</v>
      </c>
      <c r="AW92" s="45">
        <v>39.6</v>
      </c>
      <c r="AX92" s="45">
        <v>40</v>
      </c>
      <c r="AY92" s="8">
        <v>0</v>
      </c>
      <c r="AZ92" s="45">
        <v>39.799999999999997</v>
      </c>
      <c r="BA92" s="8"/>
      <c r="BB92" s="8"/>
      <c r="BC92" s="8"/>
    </row>
    <row r="93" spans="1:82" x14ac:dyDescent="0.3">
      <c r="A93" s="1">
        <v>3150</v>
      </c>
      <c r="B93" s="9">
        <v>86.6</v>
      </c>
      <c r="C93" s="9">
        <v>85.2</v>
      </c>
      <c r="D93" s="9">
        <v>84.1</v>
      </c>
      <c r="E93" s="9">
        <v>87.5</v>
      </c>
      <c r="F93" s="9">
        <v>84.1</v>
      </c>
      <c r="G93" s="9">
        <v>87.8</v>
      </c>
      <c r="H93" s="9">
        <v>89.5</v>
      </c>
      <c r="I93" s="9">
        <v>89.4</v>
      </c>
      <c r="J93" s="9">
        <v>89.9</v>
      </c>
      <c r="K93" s="9">
        <v>89.9</v>
      </c>
      <c r="L93" s="8">
        <v>88.3</v>
      </c>
      <c r="M93" s="8">
        <v>90.4</v>
      </c>
      <c r="N93" s="8">
        <v>88.3</v>
      </c>
      <c r="O93" s="8">
        <v>90.4</v>
      </c>
      <c r="P93" s="8">
        <v>90.4</v>
      </c>
      <c r="Q93" s="8">
        <v>90.4</v>
      </c>
      <c r="R93" s="8">
        <v>90.4</v>
      </c>
      <c r="S93" s="8">
        <v>90.4</v>
      </c>
      <c r="T93" s="8">
        <v>88.3</v>
      </c>
      <c r="U93" s="45">
        <v>79.599999999999994</v>
      </c>
      <c r="V93" s="45">
        <v>83.9</v>
      </c>
      <c r="W93" s="8">
        <v>-99.9</v>
      </c>
      <c r="X93" s="45">
        <v>83.9</v>
      </c>
      <c r="Y93" s="8"/>
      <c r="Z93" s="8"/>
      <c r="AA93" s="8"/>
      <c r="AC93" s="1">
        <v>3150</v>
      </c>
      <c r="AD93" s="9">
        <v>39.299999999999997</v>
      </c>
      <c r="AE93" s="9">
        <v>26.9</v>
      </c>
      <c r="AF93" s="9">
        <v>39.799999999999997</v>
      </c>
      <c r="AG93" s="9">
        <v>39.799999999999997</v>
      </c>
      <c r="AH93" s="9">
        <v>39.799999999999997</v>
      </c>
      <c r="AI93" s="9">
        <v>39.799999999999997</v>
      </c>
      <c r="AJ93" s="9">
        <v>39.799999999999997</v>
      </c>
      <c r="AK93" s="9">
        <v>36</v>
      </c>
      <c r="AL93" s="9">
        <v>40</v>
      </c>
      <c r="AM93" s="9">
        <v>40</v>
      </c>
      <c r="AN93" s="8">
        <v>29.9</v>
      </c>
      <c r="AO93" s="8">
        <v>39.799999999999997</v>
      </c>
      <c r="AP93" s="8">
        <v>39.6</v>
      </c>
      <c r="AQ93" s="8">
        <v>39.799999999999997</v>
      </c>
      <c r="AR93" s="8">
        <v>39.799999999999997</v>
      </c>
      <c r="AS93" s="8">
        <v>39.299999999999997</v>
      </c>
      <c r="AT93" s="8">
        <v>39.299999999999997</v>
      </c>
      <c r="AU93" s="8">
        <v>39.299999999999997</v>
      </c>
      <c r="AV93" s="8">
        <v>39.299999999999997</v>
      </c>
      <c r="AW93" s="45">
        <v>39.799999999999997</v>
      </c>
      <c r="AX93" s="45">
        <v>40</v>
      </c>
      <c r="AY93" s="8">
        <v>0</v>
      </c>
      <c r="AZ93" s="45">
        <v>39.799999999999997</v>
      </c>
      <c r="BA93" s="8"/>
      <c r="BB93" s="8"/>
      <c r="BC93" s="8"/>
    </row>
    <row r="94" spans="1:82" x14ac:dyDescent="0.3">
      <c r="A94" s="1">
        <v>4000</v>
      </c>
      <c r="B94" s="9">
        <v>83.6</v>
      </c>
      <c r="C94" s="9">
        <v>83</v>
      </c>
      <c r="D94" s="9">
        <v>81</v>
      </c>
      <c r="E94" s="9">
        <v>84.3</v>
      </c>
      <c r="F94" s="9">
        <v>81</v>
      </c>
      <c r="G94" s="9">
        <v>84</v>
      </c>
      <c r="H94" s="9">
        <v>86.3</v>
      </c>
      <c r="I94" s="9">
        <v>87.1</v>
      </c>
      <c r="J94" s="9">
        <v>87.6</v>
      </c>
      <c r="K94" s="9">
        <v>87.6</v>
      </c>
      <c r="L94" s="8">
        <v>86.1</v>
      </c>
      <c r="M94" s="8">
        <v>86.1</v>
      </c>
      <c r="N94" s="8">
        <v>88.3</v>
      </c>
      <c r="O94" s="8">
        <v>86.1</v>
      </c>
      <c r="P94" s="8">
        <v>86.1</v>
      </c>
      <c r="Q94" s="8">
        <v>88.3</v>
      </c>
      <c r="R94" s="8">
        <v>88.3</v>
      </c>
      <c r="S94" s="8">
        <v>88.3</v>
      </c>
      <c r="T94" s="8">
        <v>86.1</v>
      </c>
      <c r="U94" s="45">
        <v>79.599999999999994</v>
      </c>
      <c r="V94" s="45">
        <v>81.7</v>
      </c>
      <c r="W94" s="8">
        <v>-99.9</v>
      </c>
      <c r="X94" s="45">
        <v>81.7</v>
      </c>
      <c r="Y94" s="8"/>
      <c r="Z94" s="8"/>
      <c r="AA94" s="8"/>
      <c r="AC94" s="1">
        <v>4000</v>
      </c>
      <c r="AD94" s="9">
        <v>40</v>
      </c>
      <c r="AE94" s="9">
        <v>25</v>
      </c>
      <c r="AF94" s="9">
        <v>38</v>
      </c>
      <c r="AG94" s="9">
        <v>38</v>
      </c>
      <c r="AH94" s="9">
        <v>39.799999999999997</v>
      </c>
      <c r="AI94" s="9">
        <v>39.799999999999997</v>
      </c>
      <c r="AJ94" s="9">
        <v>39.799999999999997</v>
      </c>
      <c r="AK94" s="9">
        <v>31.2</v>
      </c>
      <c r="AL94" s="9">
        <v>40</v>
      </c>
      <c r="AM94" s="9">
        <v>40</v>
      </c>
      <c r="AN94" s="8">
        <v>29.7</v>
      </c>
      <c r="AO94" s="8">
        <v>30.8</v>
      </c>
      <c r="AP94" s="8">
        <v>38.9</v>
      </c>
      <c r="AQ94" s="8">
        <v>39.799999999999997</v>
      </c>
      <c r="AR94" s="8">
        <v>39.799999999999997</v>
      </c>
      <c r="AS94" s="8">
        <v>38</v>
      </c>
      <c r="AT94" s="8">
        <v>35.4</v>
      </c>
      <c r="AU94" s="8">
        <v>33.5</v>
      </c>
      <c r="AV94" s="8">
        <v>39.299999999999997</v>
      </c>
      <c r="AW94" s="45">
        <v>39.6</v>
      </c>
      <c r="AX94" s="45">
        <v>40</v>
      </c>
      <c r="AY94" s="8">
        <v>0</v>
      </c>
      <c r="AZ94" s="45">
        <v>39.6</v>
      </c>
      <c r="BA94" s="8"/>
      <c r="BB94" s="8"/>
      <c r="BC94" s="8"/>
    </row>
    <row r="95" spans="1:82" x14ac:dyDescent="0.3">
      <c r="A95" s="1">
        <v>5000</v>
      </c>
      <c r="B95" s="9">
        <v>81.5</v>
      </c>
      <c r="C95" s="9">
        <v>80.900000000000006</v>
      </c>
      <c r="D95" s="9">
        <v>77.5</v>
      </c>
      <c r="E95" s="9">
        <v>81.099999999999994</v>
      </c>
      <c r="F95" s="9">
        <v>77.5</v>
      </c>
      <c r="G95" s="9">
        <v>79.7</v>
      </c>
      <c r="H95" s="9">
        <v>82.3</v>
      </c>
      <c r="I95" s="9">
        <v>82.7</v>
      </c>
      <c r="J95" s="9">
        <v>84.9</v>
      </c>
      <c r="K95" s="9">
        <v>84.9</v>
      </c>
      <c r="L95" s="8">
        <v>86.1</v>
      </c>
      <c r="M95" s="8">
        <v>83.9</v>
      </c>
      <c r="N95" s="8">
        <v>83.9</v>
      </c>
      <c r="O95" s="8">
        <v>83.9</v>
      </c>
      <c r="P95" s="8">
        <v>83.9</v>
      </c>
      <c r="Q95" s="8">
        <v>86.1</v>
      </c>
      <c r="R95" s="8">
        <v>88.3</v>
      </c>
      <c r="S95" s="8">
        <v>88.3</v>
      </c>
      <c r="T95" s="8">
        <v>86.1</v>
      </c>
      <c r="U95" s="45">
        <v>77.400000000000006</v>
      </c>
      <c r="V95" s="45">
        <v>75.2</v>
      </c>
      <c r="W95" s="8">
        <v>-99.9</v>
      </c>
      <c r="X95" s="45">
        <v>79.599999999999994</v>
      </c>
      <c r="Y95" s="8"/>
      <c r="Z95" s="8"/>
      <c r="AA95" s="8"/>
      <c r="AC95" s="1">
        <v>5000</v>
      </c>
      <c r="AD95" s="9">
        <v>39.4</v>
      </c>
      <c r="AE95" s="9">
        <v>25</v>
      </c>
      <c r="AF95" s="9">
        <v>36.799999999999997</v>
      </c>
      <c r="AG95" s="9">
        <v>36.799999999999997</v>
      </c>
      <c r="AH95" s="9">
        <v>39.799999999999997</v>
      </c>
      <c r="AI95" s="9">
        <v>39.799999999999997</v>
      </c>
      <c r="AJ95" s="9">
        <v>39.799999999999997</v>
      </c>
      <c r="AK95" s="9">
        <v>40</v>
      </c>
      <c r="AL95" s="9">
        <v>40</v>
      </c>
      <c r="AM95" s="9">
        <v>40</v>
      </c>
      <c r="AN95" s="8">
        <v>25</v>
      </c>
      <c r="AO95" s="8">
        <v>25.7</v>
      </c>
      <c r="AP95" s="8">
        <v>39.799999999999997</v>
      </c>
      <c r="AQ95" s="8">
        <v>39.799999999999997</v>
      </c>
      <c r="AR95" s="8">
        <v>39.6</v>
      </c>
      <c r="AS95" s="8">
        <v>39.299999999999997</v>
      </c>
      <c r="AT95" s="8">
        <v>39.299999999999997</v>
      </c>
      <c r="AU95" s="8">
        <v>39.299999999999997</v>
      </c>
      <c r="AV95" s="8">
        <v>39.299999999999997</v>
      </c>
      <c r="AW95" s="45">
        <v>39.6</v>
      </c>
      <c r="AX95" s="45">
        <v>40</v>
      </c>
      <c r="AY95" s="8">
        <v>0</v>
      </c>
      <c r="AZ95" s="45">
        <v>39.6</v>
      </c>
      <c r="BA95" s="8"/>
      <c r="BB95" s="8"/>
      <c r="BC95" s="8"/>
    </row>
    <row r="96" spans="1:82" x14ac:dyDescent="0.3">
      <c r="A96" s="1">
        <v>6300</v>
      </c>
      <c r="B96" s="9">
        <v>80.7</v>
      </c>
      <c r="C96" s="9">
        <v>79.099999999999994</v>
      </c>
      <c r="D96" s="9">
        <v>74.7</v>
      </c>
      <c r="E96" s="9">
        <v>79.599999999999994</v>
      </c>
      <c r="F96" s="9">
        <v>76.7</v>
      </c>
      <c r="G96" s="9">
        <v>80.5</v>
      </c>
      <c r="H96" s="9">
        <v>82.2</v>
      </c>
      <c r="I96" s="9">
        <v>80.900000000000006</v>
      </c>
      <c r="J96" s="9">
        <v>83.7</v>
      </c>
      <c r="K96" s="9">
        <v>83.7</v>
      </c>
      <c r="L96" s="8">
        <v>81.7</v>
      </c>
      <c r="M96" s="8">
        <v>81.7</v>
      </c>
      <c r="N96" s="8">
        <v>70.900000000000006</v>
      </c>
      <c r="O96" s="8">
        <v>83.9</v>
      </c>
      <c r="P96" s="8">
        <v>81.7</v>
      </c>
      <c r="Q96" s="8">
        <v>83.9</v>
      </c>
      <c r="R96" s="8">
        <v>86.1</v>
      </c>
      <c r="S96" s="8">
        <v>86.1</v>
      </c>
      <c r="T96" s="8">
        <v>86.1</v>
      </c>
      <c r="U96" s="45">
        <v>75.2</v>
      </c>
      <c r="V96" s="45">
        <v>73</v>
      </c>
      <c r="W96" s="8">
        <v>-99.9</v>
      </c>
      <c r="X96" s="45">
        <v>75.2</v>
      </c>
      <c r="Y96" s="8"/>
      <c r="Z96" s="8"/>
      <c r="AA96" s="8"/>
      <c r="AC96" s="1">
        <v>6300</v>
      </c>
      <c r="AD96" s="9">
        <v>40</v>
      </c>
      <c r="AE96" s="9">
        <v>25.5</v>
      </c>
      <c r="AF96" s="9">
        <v>39.799999999999997</v>
      </c>
      <c r="AG96" s="9">
        <v>39.799999999999997</v>
      </c>
      <c r="AH96" s="9">
        <v>39.799999999999997</v>
      </c>
      <c r="AI96" s="9">
        <v>39.799999999999997</v>
      </c>
      <c r="AJ96" s="9">
        <v>39.799999999999997</v>
      </c>
      <c r="AK96" s="9">
        <v>40</v>
      </c>
      <c r="AL96" s="9">
        <v>40</v>
      </c>
      <c r="AM96" s="9">
        <v>40</v>
      </c>
      <c r="AN96" s="8">
        <v>27.9</v>
      </c>
      <c r="AO96" s="8">
        <v>39.299999999999997</v>
      </c>
      <c r="AP96" s="8">
        <v>39.6</v>
      </c>
      <c r="AQ96" s="8">
        <v>39.799999999999997</v>
      </c>
      <c r="AR96" s="8">
        <v>39.6</v>
      </c>
      <c r="AS96" s="8">
        <v>39.299999999999997</v>
      </c>
      <c r="AT96" s="8">
        <v>39.299999999999997</v>
      </c>
      <c r="AU96" s="8">
        <v>39.299999999999997</v>
      </c>
      <c r="AV96" s="8">
        <v>39.299999999999997</v>
      </c>
      <c r="AW96" s="45">
        <v>28.8</v>
      </c>
      <c r="AX96" s="45">
        <v>40</v>
      </c>
      <c r="AY96" s="8">
        <v>0</v>
      </c>
      <c r="AZ96" s="45">
        <v>39.799999999999997</v>
      </c>
      <c r="BA96" s="8"/>
      <c r="BB96" s="8"/>
      <c r="BC96" s="8"/>
      <c r="BV96" s="1" t="s">
        <v>121</v>
      </c>
      <c r="BW96" s="1" t="s">
        <v>121</v>
      </c>
      <c r="CB96" s="1" t="s">
        <v>127</v>
      </c>
      <c r="CC96" s="1" t="s">
        <v>128</v>
      </c>
      <c r="CD96" s="1" t="s">
        <v>128</v>
      </c>
    </row>
    <row r="97" spans="1:82" x14ac:dyDescent="0.3">
      <c r="A97" s="1">
        <v>8000</v>
      </c>
      <c r="B97" s="9">
        <v>79.7</v>
      </c>
      <c r="C97" s="9">
        <v>78.8</v>
      </c>
      <c r="D97" s="9">
        <v>72.400000000000006</v>
      </c>
      <c r="E97" s="9">
        <v>78.599999999999994</v>
      </c>
      <c r="F97" s="9">
        <v>75.400000000000006</v>
      </c>
      <c r="G97" s="9">
        <v>79.2</v>
      </c>
      <c r="H97" s="9">
        <v>81.099999999999994</v>
      </c>
      <c r="I97" s="9">
        <v>79.099999999999994</v>
      </c>
      <c r="J97" s="9">
        <v>82.5</v>
      </c>
      <c r="K97" s="9">
        <v>82.5</v>
      </c>
      <c r="L97" s="8">
        <v>70.900000000000006</v>
      </c>
      <c r="M97" s="8">
        <v>79.599999999999994</v>
      </c>
      <c r="N97" s="8">
        <v>79.599999999999994</v>
      </c>
      <c r="O97" s="8">
        <v>81.7</v>
      </c>
      <c r="P97" s="8">
        <v>79.599999999999994</v>
      </c>
      <c r="Q97" s="8">
        <v>79.599999999999994</v>
      </c>
      <c r="R97" s="8">
        <v>83.9</v>
      </c>
      <c r="S97" s="8">
        <v>83.9</v>
      </c>
      <c r="T97" s="8">
        <v>81.7</v>
      </c>
      <c r="U97" s="45">
        <v>73</v>
      </c>
      <c r="V97" s="45">
        <v>60</v>
      </c>
      <c r="W97" s="8">
        <v>-99.9</v>
      </c>
      <c r="X97" s="45">
        <v>70.900000000000006</v>
      </c>
      <c r="Y97" s="8"/>
      <c r="Z97" s="8"/>
      <c r="AA97" s="8"/>
      <c r="AC97" s="1">
        <v>8000</v>
      </c>
      <c r="AD97" s="9">
        <v>40</v>
      </c>
      <c r="AE97" s="9">
        <v>25</v>
      </c>
      <c r="AF97" s="9">
        <v>39.799999999999997</v>
      </c>
      <c r="AG97" s="9">
        <v>39.799999999999997</v>
      </c>
      <c r="AH97" s="9">
        <v>39.799999999999997</v>
      </c>
      <c r="AI97" s="9">
        <v>39.799999999999997</v>
      </c>
      <c r="AJ97" s="9">
        <v>39.799999999999997</v>
      </c>
      <c r="AK97" s="9">
        <v>40</v>
      </c>
      <c r="AL97" s="9">
        <v>40</v>
      </c>
      <c r="AM97" s="9">
        <v>40</v>
      </c>
      <c r="AN97" s="8">
        <v>25</v>
      </c>
      <c r="AO97" s="8">
        <v>25.2</v>
      </c>
      <c r="AP97" s="8">
        <v>39.799999999999997</v>
      </c>
      <c r="AQ97" s="8">
        <v>39.799999999999997</v>
      </c>
      <c r="AR97" s="8">
        <v>39.299999999999997</v>
      </c>
      <c r="AS97" s="8">
        <v>38.700000000000003</v>
      </c>
      <c r="AT97" s="8">
        <v>39.299999999999997</v>
      </c>
      <c r="AU97" s="8">
        <v>36.700000000000003</v>
      </c>
      <c r="AV97" s="8">
        <v>38</v>
      </c>
      <c r="AW97" s="45">
        <v>39.6</v>
      </c>
      <c r="AX97" s="45">
        <v>40</v>
      </c>
      <c r="AY97" s="8">
        <v>0</v>
      </c>
      <c r="AZ97" s="45">
        <v>28.8</v>
      </c>
      <c r="BA97" s="8"/>
      <c r="BB97" s="8"/>
      <c r="BC97" s="8"/>
      <c r="BP97" s="1" t="s">
        <v>103</v>
      </c>
      <c r="BQ97" s="1" t="s">
        <v>100</v>
      </c>
      <c r="BR97" s="1" t="s">
        <v>106</v>
      </c>
      <c r="BS97" s="1" t="s">
        <v>111</v>
      </c>
      <c r="BT97" s="1" t="s">
        <v>114</v>
      </c>
      <c r="BU97" s="1" t="s">
        <v>117</v>
      </c>
      <c r="BV97" s="1" t="s">
        <v>122</v>
      </c>
      <c r="BW97" s="1" t="s">
        <v>122</v>
      </c>
      <c r="BX97" s="1" t="s">
        <v>126</v>
      </c>
      <c r="BY97" s="1" t="s">
        <v>126</v>
      </c>
      <c r="BZ97" s="1" t="s">
        <v>127</v>
      </c>
      <c r="CA97" s="1" t="s">
        <v>133</v>
      </c>
    </row>
    <row r="98" spans="1:82" x14ac:dyDescent="0.3">
      <c r="A98" s="1">
        <v>10000</v>
      </c>
      <c r="B98" s="9">
        <v>78.400000000000006</v>
      </c>
      <c r="C98" s="9">
        <v>75.400000000000006</v>
      </c>
      <c r="D98" s="9">
        <v>69.599999999999994</v>
      </c>
      <c r="E98" s="9">
        <v>76.3</v>
      </c>
      <c r="F98" s="9">
        <v>73.099999999999994</v>
      </c>
      <c r="G98" s="9">
        <v>76.7</v>
      </c>
      <c r="H98" s="9">
        <v>79.400000000000006</v>
      </c>
      <c r="I98" s="9">
        <v>77.099999999999994</v>
      </c>
      <c r="J98" s="9">
        <v>80.599999999999994</v>
      </c>
      <c r="K98" s="9">
        <v>80.599999999999994</v>
      </c>
      <c r="L98" s="8">
        <v>75.2</v>
      </c>
      <c r="M98" s="8">
        <v>77.400000000000006</v>
      </c>
      <c r="N98" s="8">
        <v>75.2</v>
      </c>
      <c r="O98" s="8">
        <v>79.599999999999994</v>
      </c>
      <c r="P98" s="8">
        <v>75.2</v>
      </c>
      <c r="Q98" s="8">
        <v>70.900000000000006</v>
      </c>
      <c r="R98" s="8">
        <v>79.599999999999994</v>
      </c>
      <c r="S98" s="8">
        <v>79.599999999999994</v>
      </c>
      <c r="T98" s="8">
        <v>79.599999999999994</v>
      </c>
      <c r="U98" s="45">
        <v>62.2</v>
      </c>
      <c r="V98" s="45">
        <v>60</v>
      </c>
      <c r="W98" s="8">
        <v>-99.9</v>
      </c>
      <c r="X98" s="45">
        <v>66.5</v>
      </c>
      <c r="Y98" s="8"/>
      <c r="Z98" s="8"/>
      <c r="AA98" s="8"/>
      <c r="AC98" s="1">
        <v>10000</v>
      </c>
      <c r="AD98" s="9">
        <v>40</v>
      </c>
      <c r="AE98" s="9">
        <v>29.7</v>
      </c>
      <c r="AF98" s="9">
        <v>39.799999999999997</v>
      </c>
      <c r="AG98" s="9">
        <v>39.799999999999997</v>
      </c>
      <c r="AH98" s="9">
        <v>39.799999999999997</v>
      </c>
      <c r="AI98" s="9">
        <v>39.799999999999997</v>
      </c>
      <c r="AJ98" s="9">
        <v>39.799999999999997</v>
      </c>
      <c r="AK98" s="9">
        <v>40</v>
      </c>
      <c r="AL98" s="9">
        <v>40</v>
      </c>
      <c r="AM98" s="9">
        <v>40</v>
      </c>
      <c r="AN98" s="8">
        <v>25</v>
      </c>
      <c r="AO98" s="8">
        <v>25</v>
      </c>
      <c r="AP98" s="8">
        <v>37.299999999999997</v>
      </c>
      <c r="AQ98" s="8">
        <v>38.4</v>
      </c>
      <c r="AR98" s="8">
        <v>39.1</v>
      </c>
      <c r="AS98" s="8">
        <v>39.299999999999997</v>
      </c>
      <c r="AT98" s="8">
        <v>38</v>
      </c>
      <c r="AU98" s="8">
        <v>34.1</v>
      </c>
      <c r="AV98" s="8">
        <v>39.299999999999997</v>
      </c>
      <c r="AW98" s="45">
        <v>39.799999999999997</v>
      </c>
      <c r="AX98" s="45">
        <v>40</v>
      </c>
      <c r="AY98" s="8">
        <v>0</v>
      </c>
      <c r="AZ98" s="45">
        <v>39.799999999999997</v>
      </c>
      <c r="BA98" s="8"/>
      <c r="BB98" s="8"/>
      <c r="BC98" s="8"/>
      <c r="BO98" s="2" t="s">
        <v>95</v>
      </c>
      <c r="BP98" s="1" t="s">
        <v>104</v>
      </c>
      <c r="BQ98" s="1" t="s">
        <v>101</v>
      </c>
      <c r="BR98" s="1" t="s">
        <v>107</v>
      </c>
      <c r="BS98" s="1" t="s">
        <v>112</v>
      </c>
      <c r="BT98" s="1" t="s">
        <v>115</v>
      </c>
      <c r="BU98" s="1" t="s">
        <v>118</v>
      </c>
      <c r="BV98" s="1" t="s">
        <v>123</v>
      </c>
      <c r="BW98" s="1" t="s">
        <v>125</v>
      </c>
      <c r="BX98" s="1" t="s">
        <v>99</v>
      </c>
      <c r="BY98" s="1" t="s">
        <v>99</v>
      </c>
      <c r="BZ98" s="1" t="s">
        <v>129</v>
      </c>
      <c r="CA98" s="1" t="s">
        <v>134</v>
      </c>
    </row>
    <row r="99" spans="1:82" x14ac:dyDescent="0.3">
      <c r="BO99" s="2" t="s">
        <v>96</v>
      </c>
      <c r="BP99" s="1" t="s">
        <v>105</v>
      </c>
      <c r="BQ99" s="1" t="s">
        <v>102</v>
      </c>
      <c r="BR99" s="1" t="s">
        <v>108</v>
      </c>
      <c r="BS99" s="1" t="s">
        <v>113</v>
      </c>
      <c r="BU99" s="1">
        <v>3</v>
      </c>
      <c r="BV99" s="1" t="s">
        <v>124</v>
      </c>
      <c r="BW99" s="1" t="s">
        <v>124</v>
      </c>
      <c r="BX99" s="1" t="s">
        <v>132</v>
      </c>
      <c r="BY99" s="1" t="s">
        <v>114</v>
      </c>
      <c r="BZ99" s="1" t="s">
        <v>130</v>
      </c>
    </row>
    <row r="100" spans="1:82" x14ac:dyDescent="0.3">
      <c r="BO100" s="1" t="s">
        <v>98</v>
      </c>
      <c r="BP100" s="1" t="s">
        <v>98</v>
      </c>
      <c r="BQ100" s="1" t="s">
        <v>98</v>
      </c>
      <c r="BR100" s="1" t="s">
        <v>109</v>
      </c>
      <c r="BS100" s="1" t="s">
        <v>109</v>
      </c>
      <c r="BU100" s="1" t="s">
        <v>98</v>
      </c>
      <c r="BV100" s="1" t="s">
        <v>98</v>
      </c>
      <c r="BW100" s="1" t="s">
        <v>98</v>
      </c>
      <c r="BY100" s="1" t="s">
        <v>131</v>
      </c>
    </row>
    <row r="101" spans="1:82" x14ac:dyDescent="0.3">
      <c r="A101" s="20" t="s">
        <v>44</v>
      </c>
      <c r="B101" s="21"/>
      <c r="BE101" s="1" t="s">
        <v>93</v>
      </c>
      <c r="BO101" s="1" t="s">
        <v>99</v>
      </c>
      <c r="BP101" s="1" t="s">
        <v>99</v>
      </c>
      <c r="BQ101" s="1" t="s">
        <v>99</v>
      </c>
      <c r="BR101" s="1" t="s">
        <v>110</v>
      </c>
      <c r="BS101" s="1" t="s">
        <v>110</v>
      </c>
      <c r="BT101" s="1" t="s">
        <v>116</v>
      </c>
      <c r="BU101" s="1" t="s">
        <v>120</v>
      </c>
      <c r="BV101" s="1" t="s">
        <v>120</v>
      </c>
      <c r="BW101" s="1" t="s">
        <v>120</v>
      </c>
    </row>
    <row r="102" spans="1:82" x14ac:dyDescent="0.3">
      <c r="A102" s="12" t="s">
        <v>41</v>
      </c>
      <c r="B102" s="1" t="s">
        <v>0</v>
      </c>
      <c r="C102" s="1" t="s">
        <v>1</v>
      </c>
      <c r="D102" s="1" t="s">
        <v>2</v>
      </c>
      <c r="E102" s="1" t="s">
        <v>3</v>
      </c>
      <c r="F102" s="1" t="s">
        <v>4</v>
      </c>
      <c r="G102" s="1" t="s">
        <v>5</v>
      </c>
      <c r="H102" s="1" t="s">
        <v>6</v>
      </c>
      <c r="I102" s="1" t="s">
        <v>7</v>
      </c>
      <c r="J102" s="1" t="s">
        <v>8</v>
      </c>
      <c r="K102" s="1" t="s">
        <v>9</v>
      </c>
      <c r="AB102" s="12"/>
      <c r="AC102" s="12" t="s">
        <v>45</v>
      </c>
      <c r="AD102" s="1" t="s">
        <v>0</v>
      </c>
      <c r="AE102" s="1" t="s">
        <v>1</v>
      </c>
      <c r="AF102" s="1" t="s">
        <v>2</v>
      </c>
      <c r="AG102" s="1" t="s">
        <v>3</v>
      </c>
      <c r="AH102" s="1" t="s">
        <v>4</v>
      </c>
      <c r="AI102" s="1" t="s">
        <v>5</v>
      </c>
      <c r="AJ102" s="1" t="s">
        <v>6</v>
      </c>
      <c r="AK102" s="1" t="s">
        <v>7</v>
      </c>
      <c r="AL102" s="1" t="s">
        <v>8</v>
      </c>
      <c r="AM102" s="1" t="s">
        <v>9</v>
      </c>
      <c r="BE102" s="1" t="s">
        <v>0</v>
      </c>
      <c r="BF102" s="1" t="s">
        <v>1</v>
      </c>
      <c r="BG102" s="1" t="s">
        <v>2</v>
      </c>
      <c r="BH102" s="1" t="s">
        <v>3</v>
      </c>
      <c r="BI102" s="1" t="s">
        <v>4</v>
      </c>
      <c r="BJ102" s="1" t="s">
        <v>5</v>
      </c>
      <c r="BK102" s="1" t="s">
        <v>6</v>
      </c>
      <c r="BL102" s="1" t="s">
        <v>7</v>
      </c>
      <c r="BM102" s="1" t="s">
        <v>8</v>
      </c>
      <c r="BN102" s="1" t="s">
        <v>9</v>
      </c>
      <c r="BO102" s="1" t="s">
        <v>97</v>
      </c>
      <c r="BP102" s="1" t="s">
        <v>97</v>
      </c>
      <c r="BQ102" s="1" t="s">
        <v>97</v>
      </c>
      <c r="BR102" s="2" t="s">
        <v>97</v>
      </c>
      <c r="BS102" s="2" t="s">
        <v>97</v>
      </c>
      <c r="BT102" s="2"/>
      <c r="BU102" s="2" t="s">
        <v>119</v>
      </c>
      <c r="BV102" s="2" t="s">
        <v>119</v>
      </c>
      <c r="BW102" s="2" t="s">
        <v>119</v>
      </c>
      <c r="BX102" s="1" t="s">
        <v>119</v>
      </c>
      <c r="BY102" s="1" t="s">
        <v>119</v>
      </c>
      <c r="BZ102" s="1" t="s">
        <v>127</v>
      </c>
      <c r="CB102" s="2"/>
      <c r="CC102" s="2"/>
    </row>
    <row r="103" spans="1:82" x14ac:dyDescent="0.3">
      <c r="A103" s="1">
        <v>50</v>
      </c>
      <c r="B103" s="23">
        <f t="shared" ref="B103:B126" si="8">B75+AD75*LOG(B$19/$B$16)+B27+B$55+B$64+B$69</f>
        <v>82.046799108044056</v>
      </c>
      <c r="C103" s="23">
        <f t="shared" ref="C103:C126" si="9">C75+AE75*LOG(C$19/$B$16)+C27+C$55+C$64+C$69</f>
        <v>76.600580367635132</v>
      </c>
      <c r="D103" s="23">
        <f t="shared" ref="D103:D126" si="10">D75+AF75*LOG(D$19/$B$16)+D27+D$55+D$64+D$69</f>
        <v>80.949164175306052</v>
      </c>
      <c r="E103" s="23">
        <f t="shared" ref="E103:E126" si="11">E75+AG75*LOG(E$19/$B$16)+E27+E$55+E$64+E$69</f>
        <v>88.14679910804405</v>
      </c>
      <c r="F103" s="23">
        <f t="shared" ref="F103:F126" si="12">F75+AH75*LOG(F$19/$B$16)+F27+F$55+F$64+F$69</f>
        <v>85.14679910804405</v>
      </c>
      <c r="G103" s="23">
        <f t="shared" ref="G103:G126" si="13">G75+AI75*LOG(G$19/$B$16)+G27+G$55+G$64+G$69</f>
        <v>90.746799108044044</v>
      </c>
      <c r="H103" s="23">
        <f t="shared" ref="H103:H126" si="14">H75+AJ75*LOG(H$19/$B$16)+H27+H$55+H$64+H$69</f>
        <v>91.946799108044047</v>
      </c>
      <c r="I103" s="23">
        <f t="shared" ref="I103:I126" si="15">I75+AK75*LOG(I$19/$B$16)+I27+I$55+I$64+I$69</f>
        <v>83.249164175306049</v>
      </c>
      <c r="J103" s="23">
        <f t="shared" ref="J103:J126" si="16">J75+AL75*LOG(J$19/$B$16)+J27+J$55+J$64+J$69</f>
        <v>90.746799108044044</v>
      </c>
      <c r="K103" s="23">
        <f t="shared" ref="K103:K126" si="17">K75+AM75*LOG(K$19/$B$16)+K27+K$55+K$64+K$69</f>
        <v>90.746799108044044</v>
      </c>
      <c r="L103" s="8">
        <f t="shared" ref="L103:L126" si="18">L75+AN75*LOG(L$19/$B$16)+L27+L$55+L$64+L$69</f>
        <v>56.057168197845243</v>
      </c>
      <c r="M103" s="8">
        <f t="shared" ref="M103:M126" si="19">M75+AO75*LOG(M$19/$B$16)+M27+M$55+M$64+M$69</f>
        <v>92.984104180006128</v>
      </c>
      <c r="N103" s="8">
        <f t="shared" ref="N103:N126" si="20">N75+AP75*LOG(N$19/$B$16)+N27+N$55+N$64+N$69</f>
        <v>94.984104180006128</v>
      </c>
      <c r="O103" s="8">
        <f t="shared" ref="O103:O126" si="21">O75+AQ75*LOG(O$19/$B$16)+O27+O$55+O$64+O$69</f>
        <v>56.057168197845243</v>
      </c>
      <c r="P103" s="8">
        <f t="shared" ref="P103:P126" si="22">P75+AR75*LOG(P$19/$B$16)+P27+P$55+P$64+P$69</f>
        <v>99.446799108044047</v>
      </c>
      <c r="Q103" s="8">
        <f t="shared" ref="Q103:Q126" si="23">Q75+AS75*LOG(Q$19/$B$16)+Q27+Q$55+Q$64+Q$69</f>
        <v>56.057168197845243</v>
      </c>
      <c r="R103" s="8">
        <f t="shared" ref="R103:R126" si="24">R75+AT75*LOG(R$19/$B$16)+R27+R$55+R$64+R$69</f>
        <v>101.75716819784525</v>
      </c>
      <c r="S103" s="8">
        <f t="shared" ref="S103:S126" si="25">S75+AU75*LOG(S$19/$B$16)+S27+S$55+S$64+S$69</f>
        <v>103.85716819784524</v>
      </c>
      <c r="T103" s="8">
        <f t="shared" ref="T103:T126" si="26">T75+AV75*LOG(T$19/$B$16)+T27+T$55+T$64+T$69</f>
        <v>101.75716819784525</v>
      </c>
      <c r="U103" s="8">
        <f t="shared" ref="U103:U126" si="27">U75+AW75*LOG(U$19/$B$16)+U27+U$55+U$64+U$69</f>
        <v>90.249963786738036</v>
      </c>
      <c r="V103" s="8">
        <f t="shared" ref="V103:V126" si="28">V75+AX75*LOG(V$19/$B$16)+V27+V$55+V$64+V$69</f>
        <v>91.247134644226946</v>
      </c>
      <c r="W103" s="8">
        <f t="shared" ref="W103:W126" si="29">W75+AY75*LOG(W$19/$B$16)+W27+W$55+W$64+W$69</f>
        <v>-98.100000000000009</v>
      </c>
      <c r="X103" s="8">
        <f t="shared" ref="X103:X126" si="30">X75+AZ75*LOG(X$19/$B$16)+X27+X$55+X$64+X$69</f>
        <v>92.946799108044047</v>
      </c>
      <c r="Y103" s="8">
        <f t="shared" ref="Y103:Y126" si="31">Y75+BA75*LOG(Y$19/$B$16)+Y27+Y$55+Y$64+Y$69</f>
        <v>1.8</v>
      </c>
      <c r="Z103" s="8">
        <f t="shared" ref="Z103:Z126" si="32">Z75+BB75*LOG(Z$19/$B$16)+Z27+Z$55+Z$64+Z$69</f>
        <v>1.8</v>
      </c>
      <c r="AA103" s="8">
        <f t="shared" ref="AA103:AA126" si="33">AA75+BC75*LOG(AA$19/$B$16)+AA27+AA$55+AA$64+AA$69</f>
        <v>1.8</v>
      </c>
      <c r="AC103" s="1">
        <v>50</v>
      </c>
      <c r="AD103" s="23">
        <f t="shared" ref="AD103:AD126" si="34">B75+AD75*LOG(B$20/$B$16)+B27+B$56+B$64+B$70</f>
        <v>82.046799108044056</v>
      </c>
      <c r="AE103" s="23">
        <f t="shared" ref="AE103:AE126" si="35">C75+AE75*LOG(C$20/$B$16)+C27+C$56+C$64+C$70</f>
        <v>76.600580367635132</v>
      </c>
      <c r="AF103" s="23">
        <f t="shared" ref="AF103:AF126" si="36">D75+AF75*LOG(D$20/$B$16)+D27+D$56+D$64+D$70</f>
        <v>80.949164175306052</v>
      </c>
      <c r="AG103" s="23">
        <f t="shared" ref="AG103:AG126" si="37">E75+AG75*LOG(E$20/$B$16)+E27+E$56+E$64+E$70</f>
        <v>88.14679910804405</v>
      </c>
      <c r="AH103" s="23">
        <f t="shared" ref="AH103:AH126" si="38">F75+AH75*LOG(F$20/$B$16)+F27+F$56+F$64+F$70</f>
        <v>85.14679910804405</v>
      </c>
      <c r="AI103" s="23">
        <f t="shared" ref="AI103:AI126" si="39">G75+AI75*LOG(G$20/$B$16)+G27+G$56+G$64+G$70</f>
        <v>90.746799108044044</v>
      </c>
      <c r="AJ103" s="23">
        <f t="shared" ref="AJ103:AJ126" si="40">H75+AJ75*LOG(H$20/$B$16)+H27+H$56+H$64+H$70</f>
        <v>91.946799108044047</v>
      </c>
      <c r="AK103" s="23">
        <f t="shared" ref="AK103:AK126" si="41">I75+AK75*LOG(I$20/$B$16)+I27+I$56+I$64+I$70</f>
        <v>83.249164175306049</v>
      </c>
      <c r="AL103" s="23">
        <f t="shared" ref="AL103:AL126" si="42">J75+AL75*LOG(J$20/$B$16)+J27+J$56+J$64+J$70</f>
        <v>90.746799108044044</v>
      </c>
      <c r="AM103" s="23">
        <f t="shared" ref="AM103:AM126" si="43">K75+AM75*LOG(K$20/$B$16)+K27+K$56+K$64+K$70</f>
        <v>90.746799108044044</v>
      </c>
      <c r="AN103" s="8">
        <f t="shared" ref="AN103:AN126" si="44">L75+AN75*LOG(L$20/$B$16)+L27+L$56+L$64+L$70</f>
        <v>56.057168197845243</v>
      </c>
      <c r="AO103" s="8">
        <f t="shared" ref="AO103:AO126" si="45">M75+AO75*LOG(M$20/$B$16)+M27+M$56+M$64+M$70</f>
        <v>92.984104180006128</v>
      </c>
      <c r="AP103" s="8">
        <f t="shared" ref="AP103:AP126" si="46">N75+AP75*LOG(N$20/$B$16)+N27+N$56+N$64+N$70</f>
        <v>94.984104180006128</v>
      </c>
      <c r="AQ103" s="8">
        <f t="shared" ref="AQ103:AQ126" si="47">O75+AQ75*LOG(O$20/$B$16)+O27+O$56+O$64+O$70</f>
        <v>56.057168197845243</v>
      </c>
      <c r="AR103" s="8">
        <f t="shared" ref="AR103:AR126" si="48">P75+AR75*LOG(P$20/$B$16)+P27+P$56+P$64+P$70</f>
        <v>99.446799108044047</v>
      </c>
      <c r="AS103" s="8">
        <f t="shared" ref="AS103:AS126" si="49">Q75+AS75*LOG(Q$20/$B$16)+Q27+Q$56+Q$64+Q$70</f>
        <v>56.057168197845243</v>
      </c>
      <c r="AT103" s="8">
        <f t="shared" ref="AT103:AT126" si="50">R75+AT75*LOG(R$20/$B$16)+R27+R$56+R$64+R$70</f>
        <v>101.75716819784525</v>
      </c>
      <c r="AU103" s="8">
        <f t="shared" ref="AU103:AU126" si="51">S75+AU75*LOG(S$20/$B$16)+S27+S$56+S$64+S$70</f>
        <v>103.85716819784524</v>
      </c>
      <c r="AV103" s="8">
        <f t="shared" ref="AV103:AV126" si="52">T75+AV75*LOG(T$20/$B$16)+T27+T$56+T$64+T$70</f>
        <v>101.75716819784525</v>
      </c>
      <c r="AW103" s="8">
        <f t="shared" ref="AW103:AW126" si="53">U75+AW75*LOG(U$20/$B$16)+U27+U$56+U$64+U$70</f>
        <v>90.249963786738036</v>
      </c>
      <c r="AX103" s="8">
        <f t="shared" ref="AX103:AX126" si="54">V75+AX75*LOG(V$20/$B$16)+V27+V$56+V$64+V$70</f>
        <v>91.247134644226946</v>
      </c>
      <c r="AY103" s="8">
        <f t="shared" ref="AY103:AY126" si="55">W75+AY75*LOG(W$20/$B$16)+W27+W$56+W$64+W$70</f>
        <v>-98.100000000000009</v>
      </c>
      <c r="AZ103" s="8">
        <f t="shared" ref="AZ103:AZ126" si="56">X75+AZ75*LOG(X$20/$B$16)+X27+X$56+X$64+X$70</f>
        <v>92.946799108044047</v>
      </c>
      <c r="BA103" s="8">
        <f t="shared" ref="BA103:BA126" si="57">Y75+BA75*LOG(Y$20/$B$16)+Y27+Y$56+Y$64+Y$70</f>
        <v>1.8</v>
      </c>
      <c r="BB103" s="8">
        <f t="shared" ref="BB103:BB126" si="58">Z75+BB75*LOG(Z$20/$B$16)+Z27+Z$56+Z$64+Z$70</f>
        <v>1.8</v>
      </c>
      <c r="BC103" s="8">
        <f t="shared" ref="BC103:BC126" si="59">AA75+BC75*LOG(AA$20/$B$16)+AA27+AA$56+AA$64+AA$70</f>
        <v>1.8</v>
      </c>
      <c r="BE103" s="8">
        <f t="shared" ref="BE103:BE126" si="60">B103-AD103</f>
        <v>0</v>
      </c>
      <c r="BF103" s="8">
        <f t="shared" ref="BF103:BF126" si="61">C103-AE103</f>
        <v>0</v>
      </c>
      <c r="BG103" s="8">
        <f t="shared" ref="BG103:BG126" si="62">D103-AF103</f>
        <v>0</v>
      </c>
      <c r="BH103" s="8">
        <f t="shared" ref="BH103:BH126" si="63">E103-AG103</f>
        <v>0</v>
      </c>
      <c r="BI103" s="8">
        <f t="shared" ref="BI103:BI126" si="64">F103-AH103</f>
        <v>0</v>
      </c>
      <c r="BJ103" s="8">
        <f t="shared" ref="BJ103:BJ126" si="65">G103-AI103</f>
        <v>0</v>
      </c>
      <c r="BK103" s="8">
        <f t="shared" ref="BK103:BK126" si="66">H103-AJ103</f>
        <v>0</v>
      </c>
      <c r="BL103" s="8">
        <f t="shared" ref="BL103:BL126" si="67">I103-AK103</f>
        <v>0</v>
      </c>
      <c r="BM103" s="8">
        <f t="shared" ref="BM103:BM126" si="68">J103-AL103</f>
        <v>0</v>
      </c>
      <c r="BN103" s="8">
        <f t="shared" ref="BN103:BN126" si="69">K103-AM103</f>
        <v>0</v>
      </c>
      <c r="BO103" s="8">
        <f t="shared" ref="BO103:BO126" si="70">L103-AN103</f>
        <v>0</v>
      </c>
      <c r="BP103" s="8">
        <f t="shared" ref="BP103:BP126" si="71">M103-AO103</f>
        <v>0</v>
      </c>
      <c r="BQ103" s="8">
        <f t="shared" ref="BQ103:BQ126" si="72">N103-AP103</f>
        <v>0</v>
      </c>
      <c r="BR103" s="8">
        <f t="shared" ref="BR103:BR126" si="73">O103-AQ103</f>
        <v>0</v>
      </c>
      <c r="BS103" s="8">
        <f t="shared" ref="BS103:BS126" si="74">P103-AR103</f>
        <v>0</v>
      </c>
      <c r="BT103" s="8">
        <f t="shared" ref="BT103:BT126" si="75">Q103-AS103</f>
        <v>0</v>
      </c>
      <c r="BU103" s="8">
        <f t="shared" ref="BU103:BU126" si="76">R103-AT103</f>
        <v>0</v>
      </c>
      <c r="BV103" s="8">
        <f t="shared" ref="BV103:BV126" si="77">S103-AU103</f>
        <v>0</v>
      </c>
      <c r="BW103" s="8">
        <f t="shared" ref="BW103:BW126" si="78">T103-AV103</f>
        <v>0</v>
      </c>
      <c r="BX103" s="8">
        <f t="shared" ref="BX103:BX126" si="79">U103-AW103</f>
        <v>0</v>
      </c>
      <c r="BY103" s="8">
        <f t="shared" ref="BY103:BY126" si="80">V103-AX103</f>
        <v>0</v>
      </c>
      <c r="BZ103" s="8">
        <f t="shared" ref="BZ103:BZ126" si="81">W103-AY103</f>
        <v>0</v>
      </c>
      <c r="CA103" s="8">
        <f t="shared" ref="CA103:CA126" si="82">X103-AZ103</f>
        <v>0</v>
      </c>
      <c r="CB103" s="8">
        <f t="shared" ref="CB103:CB126" si="83">Y103-BA103</f>
        <v>0</v>
      </c>
      <c r="CC103" s="8">
        <f t="shared" ref="CC103:CC126" si="84">Z103-BB103</f>
        <v>0</v>
      </c>
      <c r="CD103" s="8">
        <f t="shared" ref="CD103:CD126" si="85">AA103-BC103</f>
        <v>0</v>
      </c>
    </row>
    <row r="104" spans="1:82" x14ac:dyDescent="0.3">
      <c r="A104" s="1">
        <v>63</v>
      </c>
      <c r="B104" s="23">
        <f t="shared" si="8"/>
        <v>93.432521840659135</v>
      </c>
      <c r="C104" s="23">
        <f t="shared" si="9"/>
        <v>86.000580367635138</v>
      </c>
      <c r="D104" s="23">
        <f t="shared" si="10"/>
        <v>85.949164175306052</v>
      </c>
      <c r="E104" s="23">
        <f t="shared" si="11"/>
        <v>93.946799108044047</v>
      </c>
      <c r="F104" s="23">
        <f t="shared" si="12"/>
        <v>87.14679910804405</v>
      </c>
      <c r="G104" s="23">
        <f t="shared" si="13"/>
        <v>94.546799108044056</v>
      </c>
      <c r="H104" s="23">
        <f t="shared" si="14"/>
        <v>100.04679910804406</v>
      </c>
      <c r="I104" s="23">
        <f t="shared" si="15"/>
        <v>81.638662680489688</v>
      </c>
      <c r="J104" s="23">
        <f t="shared" si="16"/>
        <v>87.754878572870481</v>
      </c>
      <c r="K104" s="23">
        <f t="shared" si="17"/>
        <v>87.754878572870481</v>
      </c>
      <c r="L104" s="8">
        <f t="shared" si="18"/>
        <v>97.246799108044044</v>
      </c>
      <c r="M104" s="8">
        <f t="shared" si="19"/>
        <v>93.963162019050316</v>
      </c>
      <c r="N104" s="8">
        <f t="shared" si="20"/>
        <v>102.06545164402509</v>
      </c>
      <c r="O104" s="8">
        <f t="shared" si="21"/>
        <v>95.843969965532963</v>
      </c>
      <c r="P104" s="8">
        <f t="shared" si="22"/>
        <v>96.013329787141771</v>
      </c>
      <c r="Q104" s="8">
        <f t="shared" si="23"/>
        <v>93.057168197845243</v>
      </c>
      <c r="R104" s="8">
        <f t="shared" si="24"/>
        <v>97.35716819784524</v>
      </c>
      <c r="S104" s="8">
        <f t="shared" si="25"/>
        <v>97.35716819784524</v>
      </c>
      <c r="T104" s="8">
        <f t="shared" si="26"/>
        <v>97.35716819784524</v>
      </c>
      <c r="U104" s="8">
        <f t="shared" si="27"/>
        <v>84.246799108044044</v>
      </c>
      <c r="V104" s="8">
        <f t="shared" si="28"/>
        <v>92.357707715381565</v>
      </c>
      <c r="W104" s="8">
        <f t="shared" si="29"/>
        <v>-98.100000000000009</v>
      </c>
      <c r="X104" s="8">
        <f t="shared" si="30"/>
        <v>92.289222947491979</v>
      </c>
      <c r="Y104" s="8">
        <f t="shared" si="31"/>
        <v>1.8</v>
      </c>
      <c r="Z104" s="8">
        <f t="shared" si="32"/>
        <v>1.8</v>
      </c>
      <c r="AA104" s="8">
        <f t="shared" si="33"/>
        <v>1.8</v>
      </c>
      <c r="AC104" s="1">
        <v>63</v>
      </c>
      <c r="AD104" s="23">
        <f t="shared" si="34"/>
        <v>93.432521840659135</v>
      </c>
      <c r="AE104" s="23">
        <f t="shared" si="35"/>
        <v>86.000580367635138</v>
      </c>
      <c r="AF104" s="23">
        <f t="shared" si="36"/>
        <v>85.949164175306052</v>
      </c>
      <c r="AG104" s="23">
        <f t="shared" si="37"/>
        <v>93.946799108044047</v>
      </c>
      <c r="AH104" s="23">
        <f t="shared" si="38"/>
        <v>87.14679910804405</v>
      </c>
      <c r="AI104" s="23">
        <f t="shared" si="39"/>
        <v>94.546799108044056</v>
      </c>
      <c r="AJ104" s="23">
        <f t="shared" si="40"/>
        <v>100.04679910804406</v>
      </c>
      <c r="AK104" s="23">
        <f t="shared" si="41"/>
        <v>81.638662680489688</v>
      </c>
      <c r="AL104" s="23">
        <f t="shared" si="42"/>
        <v>87.754878572870481</v>
      </c>
      <c r="AM104" s="23">
        <f t="shared" si="43"/>
        <v>87.754878572870481</v>
      </c>
      <c r="AN104" s="8">
        <f t="shared" si="44"/>
        <v>97.246799108044044</v>
      </c>
      <c r="AO104" s="8">
        <f t="shared" si="45"/>
        <v>93.963162019050316</v>
      </c>
      <c r="AP104" s="8">
        <f t="shared" si="46"/>
        <v>102.06545164402509</v>
      </c>
      <c r="AQ104" s="8">
        <f t="shared" si="47"/>
        <v>95.843969965532963</v>
      </c>
      <c r="AR104" s="8">
        <f t="shared" si="48"/>
        <v>96.013329787141771</v>
      </c>
      <c r="AS104" s="8">
        <f t="shared" si="49"/>
        <v>93.057168197845243</v>
      </c>
      <c r="AT104" s="8">
        <f t="shared" si="50"/>
        <v>97.35716819784524</v>
      </c>
      <c r="AU104" s="8">
        <f t="shared" si="51"/>
        <v>97.35716819784524</v>
      </c>
      <c r="AV104" s="8">
        <f t="shared" si="52"/>
        <v>97.35716819784524</v>
      </c>
      <c r="AW104" s="8">
        <f t="shared" si="53"/>
        <v>84.246799108044044</v>
      </c>
      <c r="AX104" s="8">
        <f t="shared" si="54"/>
        <v>92.357707715381565</v>
      </c>
      <c r="AY104" s="8">
        <f t="shared" si="55"/>
        <v>-98.100000000000009</v>
      </c>
      <c r="AZ104" s="8">
        <f t="shared" si="56"/>
        <v>92.289222947491979</v>
      </c>
      <c r="BA104" s="8">
        <f t="shared" si="57"/>
        <v>1.8</v>
      </c>
      <c r="BB104" s="8">
        <f t="shared" si="58"/>
        <v>1.8</v>
      </c>
      <c r="BC104" s="8">
        <f t="shared" si="59"/>
        <v>1.8</v>
      </c>
      <c r="BE104" s="8">
        <f t="shared" si="60"/>
        <v>0</v>
      </c>
      <c r="BF104" s="8">
        <f t="shared" si="61"/>
        <v>0</v>
      </c>
      <c r="BG104" s="8">
        <f t="shared" si="62"/>
        <v>0</v>
      </c>
      <c r="BH104" s="8">
        <f t="shared" si="63"/>
        <v>0</v>
      </c>
      <c r="BI104" s="8">
        <f t="shared" si="64"/>
        <v>0</v>
      </c>
      <c r="BJ104" s="8">
        <f t="shared" si="65"/>
        <v>0</v>
      </c>
      <c r="BK104" s="8">
        <f t="shared" si="66"/>
        <v>0</v>
      </c>
      <c r="BL104" s="8">
        <f t="shared" si="67"/>
        <v>0</v>
      </c>
      <c r="BM104" s="8">
        <f t="shared" si="68"/>
        <v>0</v>
      </c>
      <c r="BN104" s="8">
        <f t="shared" si="69"/>
        <v>0</v>
      </c>
      <c r="BO104" s="8">
        <f t="shared" si="70"/>
        <v>0</v>
      </c>
      <c r="BP104" s="8">
        <f t="shared" si="71"/>
        <v>0</v>
      </c>
      <c r="BQ104" s="8">
        <f t="shared" si="72"/>
        <v>0</v>
      </c>
      <c r="BR104" s="8">
        <f t="shared" si="73"/>
        <v>0</v>
      </c>
      <c r="BS104" s="8">
        <f t="shared" si="74"/>
        <v>0</v>
      </c>
      <c r="BT104" s="8">
        <f t="shared" si="75"/>
        <v>0</v>
      </c>
      <c r="BU104" s="8">
        <f t="shared" si="76"/>
        <v>0</v>
      </c>
      <c r="BV104" s="8">
        <f t="shared" si="77"/>
        <v>0</v>
      </c>
      <c r="BW104" s="8">
        <f t="shared" si="78"/>
        <v>0</v>
      </c>
      <c r="BX104" s="8">
        <f t="shared" si="79"/>
        <v>0</v>
      </c>
      <c r="BY104" s="8">
        <f t="shared" si="80"/>
        <v>0</v>
      </c>
      <c r="BZ104" s="8">
        <f t="shared" si="81"/>
        <v>0</v>
      </c>
      <c r="CA104" s="8">
        <f t="shared" si="82"/>
        <v>0</v>
      </c>
      <c r="CB104" s="8">
        <f t="shared" si="83"/>
        <v>0</v>
      </c>
      <c r="CC104" s="8">
        <f t="shared" si="84"/>
        <v>0</v>
      </c>
      <c r="CD104" s="8">
        <f t="shared" si="85"/>
        <v>0</v>
      </c>
    </row>
    <row r="105" spans="1:82" x14ac:dyDescent="0.3">
      <c r="A105" s="1">
        <v>80</v>
      </c>
      <c r="B105" s="23">
        <f t="shared" si="8"/>
        <v>92.854878572870476</v>
      </c>
      <c r="C105" s="23">
        <f t="shared" si="9"/>
        <v>86.000580367635138</v>
      </c>
      <c r="D105" s="23">
        <f t="shared" si="10"/>
        <v>85.364887279434214</v>
      </c>
      <c r="E105" s="23">
        <f t="shared" si="11"/>
        <v>91.310704625984101</v>
      </c>
      <c r="F105" s="23">
        <f t="shared" si="12"/>
        <v>89.354543036687573</v>
      </c>
      <c r="G105" s="23">
        <f t="shared" si="13"/>
        <v>92.754543036687579</v>
      </c>
      <c r="H105" s="23">
        <f t="shared" si="14"/>
        <v>97.454543036687568</v>
      </c>
      <c r="I105" s="23">
        <f t="shared" si="15"/>
        <v>81.638662680489688</v>
      </c>
      <c r="J105" s="23">
        <f t="shared" si="16"/>
        <v>86.654878572870487</v>
      </c>
      <c r="K105" s="23">
        <f t="shared" si="17"/>
        <v>86.654878572870487</v>
      </c>
      <c r="L105" s="8">
        <f t="shared" si="18"/>
        <v>92.984104180006128</v>
      </c>
      <c r="M105" s="8">
        <f t="shared" si="19"/>
        <v>92.984104180006128</v>
      </c>
      <c r="N105" s="8">
        <f t="shared" si="20"/>
        <v>101.68410418000613</v>
      </c>
      <c r="O105" s="8">
        <f t="shared" si="21"/>
        <v>88.584104180006122</v>
      </c>
      <c r="P105" s="8">
        <f t="shared" si="22"/>
        <v>95.984104180006128</v>
      </c>
      <c r="Q105" s="8">
        <f t="shared" si="23"/>
        <v>88.356832661662338</v>
      </c>
      <c r="R105" s="8">
        <f t="shared" si="24"/>
        <v>88.356832661662338</v>
      </c>
      <c r="S105" s="8">
        <f t="shared" si="25"/>
        <v>90.644509483069271</v>
      </c>
      <c r="T105" s="8">
        <f t="shared" si="26"/>
        <v>79.957168197845249</v>
      </c>
      <c r="U105" s="8">
        <f t="shared" si="27"/>
        <v>86.446799108044047</v>
      </c>
      <c r="V105" s="8">
        <f t="shared" si="28"/>
        <v>90.95487857287047</v>
      </c>
      <c r="W105" s="8">
        <f t="shared" si="29"/>
        <v>-98.100000000000009</v>
      </c>
      <c r="X105" s="8">
        <f t="shared" si="30"/>
        <v>90.220738179602378</v>
      </c>
      <c r="Y105" s="8">
        <f t="shared" si="31"/>
        <v>1.8</v>
      </c>
      <c r="Z105" s="8">
        <f t="shared" si="32"/>
        <v>1.8</v>
      </c>
      <c r="AA105" s="8">
        <f t="shared" si="33"/>
        <v>1.8</v>
      </c>
      <c r="AC105" s="1">
        <v>80</v>
      </c>
      <c r="AD105" s="23">
        <f t="shared" si="34"/>
        <v>92.854878572870476</v>
      </c>
      <c r="AE105" s="23">
        <f t="shared" si="35"/>
        <v>86.000580367635138</v>
      </c>
      <c r="AF105" s="23">
        <f t="shared" si="36"/>
        <v>85.364887279434214</v>
      </c>
      <c r="AG105" s="23">
        <f t="shared" si="37"/>
        <v>91.310704625984101</v>
      </c>
      <c r="AH105" s="23">
        <f t="shared" si="38"/>
        <v>89.354543036687573</v>
      </c>
      <c r="AI105" s="23">
        <f t="shared" si="39"/>
        <v>92.754543036687579</v>
      </c>
      <c r="AJ105" s="23">
        <f t="shared" si="40"/>
        <v>97.454543036687568</v>
      </c>
      <c r="AK105" s="23">
        <f t="shared" si="41"/>
        <v>81.638662680489688</v>
      </c>
      <c r="AL105" s="23">
        <f t="shared" si="42"/>
        <v>86.654878572870487</v>
      </c>
      <c r="AM105" s="23">
        <f t="shared" si="43"/>
        <v>86.654878572870487</v>
      </c>
      <c r="AN105" s="8">
        <f t="shared" si="44"/>
        <v>92.984104180006128</v>
      </c>
      <c r="AO105" s="8">
        <f t="shared" si="45"/>
        <v>92.984104180006128</v>
      </c>
      <c r="AP105" s="8">
        <f t="shared" si="46"/>
        <v>101.68410418000613</v>
      </c>
      <c r="AQ105" s="8">
        <f t="shared" si="47"/>
        <v>88.584104180006122</v>
      </c>
      <c r="AR105" s="8">
        <f t="shared" si="48"/>
        <v>95.984104180006128</v>
      </c>
      <c r="AS105" s="8">
        <f t="shared" si="49"/>
        <v>88.356832661662338</v>
      </c>
      <c r="AT105" s="8">
        <f t="shared" si="50"/>
        <v>88.356832661662338</v>
      </c>
      <c r="AU105" s="8">
        <f t="shared" si="51"/>
        <v>90.644509483069271</v>
      </c>
      <c r="AV105" s="8">
        <f t="shared" si="52"/>
        <v>79.957168197845249</v>
      </c>
      <c r="AW105" s="8">
        <f t="shared" si="53"/>
        <v>86.446799108044047</v>
      </c>
      <c r="AX105" s="8">
        <f t="shared" si="54"/>
        <v>90.95487857287047</v>
      </c>
      <c r="AY105" s="8">
        <f t="shared" si="55"/>
        <v>-98.100000000000009</v>
      </c>
      <c r="AZ105" s="8">
        <f t="shared" si="56"/>
        <v>90.220738179602378</v>
      </c>
      <c r="BA105" s="8">
        <f t="shared" si="57"/>
        <v>1.8</v>
      </c>
      <c r="BB105" s="8">
        <f t="shared" si="58"/>
        <v>1.8</v>
      </c>
      <c r="BC105" s="8">
        <f t="shared" si="59"/>
        <v>1.8</v>
      </c>
      <c r="BE105" s="8">
        <f t="shared" si="60"/>
        <v>0</v>
      </c>
      <c r="BF105" s="8">
        <f t="shared" si="61"/>
        <v>0</v>
      </c>
      <c r="BG105" s="8">
        <f t="shared" si="62"/>
        <v>0</v>
      </c>
      <c r="BH105" s="8">
        <f t="shared" si="63"/>
        <v>0</v>
      </c>
      <c r="BI105" s="8">
        <f t="shared" si="64"/>
        <v>0</v>
      </c>
      <c r="BJ105" s="8">
        <f t="shared" si="65"/>
        <v>0</v>
      </c>
      <c r="BK105" s="8">
        <f t="shared" si="66"/>
        <v>0</v>
      </c>
      <c r="BL105" s="8">
        <f t="shared" si="67"/>
        <v>0</v>
      </c>
      <c r="BM105" s="8">
        <f t="shared" si="68"/>
        <v>0</v>
      </c>
      <c r="BN105" s="8">
        <f t="shared" si="69"/>
        <v>0</v>
      </c>
      <c r="BO105" s="8">
        <f t="shared" si="70"/>
        <v>0</v>
      </c>
      <c r="BP105" s="8">
        <f t="shared" si="71"/>
        <v>0</v>
      </c>
      <c r="BQ105" s="8">
        <f t="shared" si="72"/>
        <v>0</v>
      </c>
      <c r="BR105" s="8">
        <f t="shared" si="73"/>
        <v>0</v>
      </c>
      <c r="BS105" s="8">
        <f t="shared" si="74"/>
        <v>0</v>
      </c>
      <c r="BT105" s="8">
        <f t="shared" si="75"/>
        <v>0</v>
      </c>
      <c r="BU105" s="8">
        <f t="shared" si="76"/>
        <v>0</v>
      </c>
      <c r="BV105" s="8">
        <f t="shared" si="77"/>
        <v>0</v>
      </c>
      <c r="BW105" s="8">
        <f t="shared" si="78"/>
        <v>0</v>
      </c>
      <c r="BX105" s="8">
        <f t="shared" si="79"/>
        <v>0</v>
      </c>
      <c r="BY105" s="8">
        <f t="shared" si="80"/>
        <v>0</v>
      </c>
      <c r="BZ105" s="8">
        <f t="shared" si="81"/>
        <v>0</v>
      </c>
      <c r="CA105" s="8">
        <f t="shared" si="82"/>
        <v>0</v>
      </c>
      <c r="CB105" s="8">
        <f t="shared" si="83"/>
        <v>0</v>
      </c>
      <c r="CC105" s="8">
        <f t="shared" si="84"/>
        <v>0</v>
      </c>
      <c r="CD105" s="8">
        <f t="shared" si="85"/>
        <v>0</v>
      </c>
    </row>
    <row r="106" spans="1:82" x14ac:dyDescent="0.3">
      <c r="A106" s="1">
        <v>100</v>
      </c>
      <c r="B106" s="23">
        <f t="shared" si="8"/>
        <v>90.254878572870481</v>
      </c>
      <c r="C106" s="23">
        <f t="shared" si="9"/>
        <v>82.800580367635135</v>
      </c>
      <c r="D106" s="23">
        <f t="shared" si="10"/>
        <v>82.706013726861158</v>
      </c>
      <c r="E106" s="23">
        <f t="shared" si="11"/>
        <v>88.589222947491976</v>
      </c>
      <c r="F106" s="23">
        <f t="shared" si="12"/>
        <v>86.546799108044056</v>
      </c>
      <c r="G106" s="23">
        <f t="shared" si="13"/>
        <v>89.446799108044047</v>
      </c>
      <c r="H106" s="23">
        <f t="shared" si="14"/>
        <v>91.946799108044047</v>
      </c>
      <c r="I106" s="23">
        <f t="shared" si="15"/>
        <v>85.349164175306058</v>
      </c>
      <c r="J106" s="23">
        <f t="shared" si="16"/>
        <v>89.946799108044047</v>
      </c>
      <c r="K106" s="23">
        <f t="shared" si="17"/>
        <v>89.946799108044047</v>
      </c>
      <c r="L106" s="8">
        <f t="shared" si="18"/>
        <v>91.17864987633736</v>
      </c>
      <c r="M106" s="8">
        <f t="shared" si="19"/>
        <v>92.984104180006128</v>
      </c>
      <c r="N106" s="8">
        <f t="shared" si="20"/>
        <v>95.084104180006122</v>
      </c>
      <c r="O106" s="8">
        <f t="shared" si="21"/>
        <v>77.68410418000613</v>
      </c>
      <c r="P106" s="8">
        <f t="shared" si="22"/>
        <v>99.446799108044047</v>
      </c>
      <c r="Q106" s="8">
        <f t="shared" si="23"/>
        <v>88.657168197845238</v>
      </c>
      <c r="R106" s="8">
        <f t="shared" si="24"/>
        <v>93.057168197845243</v>
      </c>
      <c r="S106" s="8">
        <f t="shared" si="25"/>
        <v>93.524777912015608</v>
      </c>
      <c r="T106" s="8">
        <f t="shared" si="26"/>
        <v>95.347134644226941</v>
      </c>
      <c r="U106" s="8">
        <f t="shared" si="27"/>
        <v>92.984104180006128</v>
      </c>
      <c r="V106" s="8">
        <f t="shared" si="28"/>
        <v>88.657168197845238</v>
      </c>
      <c r="W106" s="8">
        <f t="shared" si="29"/>
        <v>-98.100000000000009</v>
      </c>
      <c r="X106" s="8">
        <f t="shared" si="30"/>
        <v>90.746799108044044</v>
      </c>
      <c r="Y106" s="8">
        <f t="shared" si="31"/>
        <v>1.8</v>
      </c>
      <c r="Z106" s="8">
        <f t="shared" si="32"/>
        <v>1.8</v>
      </c>
      <c r="AA106" s="8">
        <f t="shared" si="33"/>
        <v>1.8</v>
      </c>
      <c r="AC106" s="1">
        <v>100</v>
      </c>
      <c r="AD106" s="23">
        <f t="shared" si="34"/>
        <v>90.254878572870481</v>
      </c>
      <c r="AE106" s="23">
        <f t="shared" si="35"/>
        <v>82.800580367635135</v>
      </c>
      <c r="AF106" s="23">
        <f t="shared" si="36"/>
        <v>82.706013726861158</v>
      </c>
      <c r="AG106" s="23">
        <f t="shared" si="37"/>
        <v>88.589222947491976</v>
      </c>
      <c r="AH106" s="23">
        <f t="shared" si="38"/>
        <v>86.546799108044056</v>
      </c>
      <c r="AI106" s="23">
        <f t="shared" si="39"/>
        <v>89.446799108044047</v>
      </c>
      <c r="AJ106" s="23">
        <f t="shared" si="40"/>
        <v>91.946799108044047</v>
      </c>
      <c r="AK106" s="23">
        <f t="shared" si="41"/>
        <v>85.349164175306058</v>
      </c>
      <c r="AL106" s="23">
        <f t="shared" si="42"/>
        <v>89.946799108044047</v>
      </c>
      <c r="AM106" s="23">
        <f t="shared" si="43"/>
        <v>89.946799108044047</v>
      </c>
      <c r="AN106" s="8">
        <f t="shared" si="44"/>
        <v>91.17864987633736</v>
      </c>
      <c r="AO106" s="8">
        <f t="shared" si="45"/>
        <v>92.984104180006128</v>
      </c>
      <c r="AP106" s="8">
        <f t="shared" si="46"/>
        <v>95.084104180006122</v>
      </c>
      <c r="AQ106" s="8">
        <f t="shared" si="47"/>
        <v>77.68410418000613</v>
      </c>
      <c r="AR106" s="8">
        <f t="shared" si="48"/>
        <v>99.446799108044047</v>
      </c>
      <c r="AS106" s="8">
        <f t="shared" si="49"/>
        <v>88.657168197845238</v>
      </c>
      <c r="AT106" s="8">
        <f t="shared" si="50"/>
        <v>93.057168197845243</v>
      </c>
      <c r="AU106" s="8">
        <f t="shared" si="51"/>
        <v>93.524777912015608</v>
      </c>
      <c r="AV106" s="8">
        <f t="shared" si="52"/>
        <v>95.347134644226941</v>
      </c>
      <c r="AW106" s="8">
        <f t="shared" si="53"/>
        <v>92.984104180006128</v>
      </c>
      <c r="AX106" s="8">
        <f t="shared" si="54"/>
        <v>88.657168197845238</v>
      </c>
      <c r="AY106" s="8">
        <f t="shared" si="55"/>
        <v>-98.100000000000009</v>
      </c>
      <c r="AZ106" s="8">
        <f t="shared" si="56"/>
        <v>90.746799108044044</v>
      </c>
      <c r="BA106" s="8">
        <f t="shared" si="57"/>
        <v>1.8</v>
      </c>
      <c r="BB106" s="8">
        <f t="shared" si="58"/>
        <v>1.8</v>
      </c>
      <c r="BC106" s="8">
        <f t="shared" si="59"/>
        <v>1.8</v>
      </c>
      <c r="BE106" s="8">
        <f t="shared" si="60"/>
        <v>0</v>
      </c>
      <c r="BF106" s="8">
        <f t="shared" si="61"/>
        <v>0</v>
      </c>
      <c r="BG106" s="8">
        <f t="shared" si="62"/>
        <v>0</v>
      </c>
      <c r="BH106" s="8">
        <f t="shared" si="63"/>
        <v>0</v>
      </c>
      <c r="BI106" s="8">
        <f t="shared" si="64"/>
        <v>0</v>
      </c>
      <c r="BJ106" s="8">
        <f t="shared" si="65"/>
        <v>0</v>
      </c>
      <c r="BK106" s="8">
        <f t="shared" si="66"/>
        <v>0</v>
      </c>
      <c r="BL106" s="8">
        <f t="shared" si="67"/>
        <v>0</v>
      </c>
      <c r="BM106" s="8">
        <f t="shared" si="68"/>
        <v>0</v>
      </c>
      <c r="BN106" s="8">
        <f t="shared" si="69"/>
        <v>0</v>
      </c>
      <c r="BO106" s="8">
        <f t="shared" si="70"/>
        <v>0</v>
      </c>
      <c r="BP106" s="8">
        <f t="shared" si="71"/>
        <v>0</v>
      </c>
      <c r="BQ106" s="8">
        <f t="shared" si="72"/>
        <v>0</v>
      </c>
      <c r="BR106" s="8">
        <f t="shared" si="73"/>
        <v>0</v>
      </c>
      <c r="BS106" s="8">
        <f t="shared" si="74"/>
        <v>0</v>
      </c>
      <c r="BT106" s="8">
        <f t="shared" si="75"/>
        <v>0</v>
      </c>
      <c r="BU106" s="8">
        <f t="shared" si="76"/>
        <v>0</v>
      </c>
      <c r="BV106" s="8">
        <f t="shared" si="77"/>
        <v>0</v>
      </c>
      <c r="BW106" s="8">
        <f t="shared" si="78"/>
        <v>0</v>
      </c>
      <c r="BX106" s="8">
        <f t="shared" si="79"/>
        <v>0</v>
      </c>
      <c r="BY106" s="8">
        <f t="shared" si="80"/>
        <v>0</v>
      </c>
      <c r="BZ106" s="8">
        <f t="shared" si="81"/>
        <v>0</v>
      </c>
      <c r="CA106" s="8">
        <f t="shared" si="82"/>
        <v>0</v>
      </c>
      <c r="CB106" s="8">
        <f t="shared" si="83"/>
        <v>0</v>
      </c>
      <c r="CC106" s="8">
        <f t="shared" si="84"/>
        <v>0</v>
      </c>
      <c r="CD106" s="8">
        <f t="shared" si="85"/>
        <v>0</v>
      </c>
    </row>
    <row r="107" spans="1:82" x14ac:dyDescent="0.3">
      <c r="A107" s="1">
        <v>125</v>
      </c>
      <c r="B107" s="23">
        <f t="shared" si="8"/>
        <v>80.446799108044047</v>
      </c>
      <c r="C107" s="23">
        <f t="shared" si="9"/>
        <v>81.116591974987841</v>
      </c>
      <c r="D107" s="23">
        <f t="shared" si="10"/>
        <v>79.027779695946847</v>
      </c>
      <c r="E107" s="23">
        <f t="shared" si="11"/>
        <v>86.866326697744313</v>
      </c>
      <c r="F107" s="23">
        <f t="shared" si="12"/>
        <v>87.416158929652852</v>
      </c>
      <c r="G107" s="23">
        <f t="shared" si="13"/>
        <v>86.816158929652858</v>
      </c>
      <c r="H107" s="23">
        <f t="shared" si="14"/>
        <v>92.216158929652849</v>
      </c>
      <c r="I107" s="23">
        <f t="shared" si="15"/>
        <v>85.849164175306058</v>
      </c>
      <c r="J107" s="23">
        <f t="shared" si="16"/>
        <v>90.64679910804405</v>
      </c>
      <c r="K107" s="23">
        <f t="shared" si="17"/>
        <v>90.64679910804405</v>
      </c>
      <c r="L107" s="8">
        <f t="shared" si="18"/>
        <v>92.099256501110261</v>
      </c>
      <c r="M107" s="8">
        <f t="shared" si="19"/>
        <v>92.984104180006128</v>
      </c>
      <c r="N107" s="8">
        <f t="shared" si="20"/>
        <v>97.056832661662327</v>
      </c>
      <c r="O107" s="8">
        <f t="shared" si="21"/>
        <v>88.584104180006122</v>
      </c>
      <c r="P107" s="8">
        <f t="shared" si="22"/>
        <v>95.084104180006122</v>
      </c>
      <c r="Q107" s="8">
        <f t="shared" si="23"/>
        <v>83.954543036687568</v>
      </c>
      <c r="R107" s="8">
        <f t="shared" si="24"/>
        <v>91.047134644226944</v>
      </c>
      <c r="S107" s="8">
        <f t="shared" si="25"/>
        <v>90.85716819784524</v>
      </c>
      <c r="T107" s="8">
        <f t="shared" si="26"/>
        <v>97.35716819784524</v>
      </c>
      <c r="U107" s="8">
        <f t="shared" si="27"/>
        <v>92.984104180006128</v>
      </c>
      <c r="V107" s="8">
        <f t="shared" si="28"/>
        <v>86.446799108044047</v>
      </c>
      <c r="W107" s="8">
        <f t="shared" si="29"/>
        <v>-98.100000000000009</v>
      </c>
      <c r="X107" s="8">
        <f t="shared" si="30"/>
        <v>88.546799108044056</v>
      </c>
      <c r="Y107" s="8">
        <f t="shared" si="31"/>
        <v>1.8</v>
      </c>
      <c r="Z107" s="8">
        <f t="shared" si="32"/>
        <v>1.8</v>
      </c>
      <c r="AA107" s="8">
        <f t="shared" si="33"/>
        <v>1.8</v>
      </c>
      <c r="AC107" s="1">
        <v>125</v>
      </c>
      <c r="AD107" s="23">
        <f t="shared" si="34"/>
        <v>80.446799108044047</v>
      </c>
      <c r="AE107" s="23">
        <f t="shared" si="35"/>
        <v>81.116591974987841</v>
      </c>
      <c r="AF107" s="23">
        <f t="shared" si="36"/>
        <v>79.027779695946847</v>
      </c>
      <c r="AG107" s="23">
        <f t="shared" si="37"/>
        <v>86.866326697744313</v>
      </c>
      <c r="AH107" s="23">
        <f t="shared" si="38"/>
        <v>87.416158929652852</v>
      </c>
      <c r="AI107" s="23">
        <f t="shared" si="39"/>
        <v>86.816158929652858</v>
      </c>
      <c r="AJ107" s="23">
        <f t="shared" si="40"/>
        <v>92.216158929652849</v>
      </c>
      <c r="AK107" s="23">
        <f t="shared" si="41"/>
        <v>85.849164175306058</v>
      </c>
      <c r="AL107" s="23">
        <f t="shared" si="42"/>
        <v>90.64679910804405</v>
      </c>
      <c r="AM107" s="23">
        <f t="shared" si="43"/>
        <v>90.64679910804405</v>
      </c>
      <c r="AN107" s="8">
        <f t="shared" si="44"/>
        <v>92.099256501110261</v>
      </c>
      <c r="AO107" s="8">
        <f t="shared" si="45"/>
        <v>92.984104180006128</v>
      </c>
      <c r="AP107" s="8">
        <f t="shared" si="46"/>
        <v>97.056832661662327</v>
      </c>
      <c r="AQ107" s="8">
        <f t="shared" si="47"/>
        <v>88.584104180006122</v>
      </c>
      <c r="AR107" s="8">
        <f t="shared" si="48"/>
        <v>95.084104180006122</v>
      </c>
      <c r="AS107" s="8">
        <f t="shared" si="49"/>
        <v>83.954543036687568</v>
      </c>
      <c r="AT107" s="8">
        <f t="shared" si="50"/>
        <v>91.047134644226944</v>
      </c>
      <c r="AU107" s="8">
        <f t="shared" si="51"/>
        <v>90.85716819784524</v>
      </c>
      <c r="AV107" s="8">
        <f t="shared" si="52"/>
        <v>97.35716819784524</v>
      </c>
      <c r="AW107" s="8">
        <f t="shared" si="53"/>
        <v>92.984104180006128</v>
      </c>
      <c r="AX107" s="8">
        <f t="shared" si="54"/>
        <v>86.446799108044047</v>
      </c>
      <c r="AY107" s="8">
        <f t="shared" si="55"/>
        <v>-98.100000000000009</v>
      </c>
      <c r="AZ107" s="8">
        <f t="shared" si="56"/>
        <v>88.546799108044056</v>
      </c>
      <c r="BA107" s="8">
        <f t="shared" si="57"/>
        <v>1.8</v>
      </c>
      <c r="BB107" s="8">
        <f t="shared" si="58"/>
        <v>1.8</v>
      </c>
      <c r="BC107" s="8">
        <f t="shared" si="59"/>
        <v>1.8</v>
      </c>
      <c r="BE107" s="8">
        <f t="shared" si="60"/>
        <v>0</v>
      </c>
      <c r="BF107" s="8">
        <f t="shared" si="61"/>
        <v>0</v>
      </c>
      <c r="BG107" s="8">
        <f t="shared" si="62"/>
        <v>0</v>
      </c>
      <c r="BH107" s="8">
        <f t="shared" si="63"/>
        <v>0</v>
      </c>
      <c r="BI107" s="8">
        <f t="shared" si="64"/>
        <v>0</v>
      </c>
      <c r="BJ107" s="8">
        <f t="shared" si="65"/>
        <v>0</v>
      </c>
      <c r="BK107" s="8">
        <f t="shared" si="66"/>
        <v>0</v>
      </c>
      <c r="BL107" s="8">
        <f t="shared" si="67"/>
        <v>0</v>
      </c>
      <c r="BM107" s="8">
        <f t="shared" si="68"/>
        <v>0</v>
      </c>
      <c r="BN107" s="8">
        <f t="shared" si="69"/>
        <v>0</v>
      </c>
      <c r="BO107" s="8">
        <f t="shared" si="70"/>
        <v>0</v>
      </c>
      <c r="BP107" s="8">
        <f t="shared" si="71"/>
        <v>0</v>
      </c>
      <c r="BQ107" s="8">
        <f t="shared" si="72"/>
        <v>0</v>
      </c>
      <c r="BR107" s="8">
        <f t="shared" si="73"/>
        <v>0</v>
      </c>
      <c r="BS107" s="8">
        <f t="shared" si="74"/>
        <v>0</v>
      </c>
      <c r="BT107" s="8">
        <f t="shared" si="75"/>
        <v>0</v>
      </c>
      <c r="BU107" s="8">
        <f t="shared" si="76"/>
        <v>0</v>
      </c>
      <c r="BV107" s="8">
        <f t="shared" si="77"/>
        <v>0</v>
      </c>
      <c r="BW107" s="8">
        <f t="shared" si="78"/>
        <v>0</v>
      </c>
      <c r="BX107" s="8">
        <f t="shared" si="79"/>
        <v>0</v>
      </c>
      <c r="BY107" s="8">
        <f t="shared" si="80"/>
        <v>0</v>
      </c>
      <c r="BZ107" s="8">
        <f t="shared" si="81"/>
        <v>0</v>
      </c>
      <c r="CA107" s="8">
        <f t="shared" si="82"/>
        <v>0</v>
      </c>
      <c r="CB107" s="8">
        <f t="shared" si="83"/>
        <v>0</v>
      </c>
      <c r="CC107" s="8">
        <f t="shared" si="84"/>
        <v>0</v>
      </c>
      <c r="CD107" s="8">
        <f t="shared" si="85"/>
        <v>0</v>
      </c>
    </row>
    <row r="108" spans="1:82" x14ac:dyDescent="0.3">
      <c r="A108" s="1">
        <v>160</v>
      </c>
      <c r="B108" s="23">
        <f t="shared" si="8"/>
        <v>90.923902858296373</v>
      </c>
      <c r="C108" s="23">
        <f t="shared" si="9"/>
        <v>78.100580367635132</v>
      </c>
      <c r="D108" s="23">
        <f t="shared" si="10"/>
        <v>77.45318303924563</v>
      </c>
      <c r="E108" s="23">
        <f t="shared" si="11"/>
        <v>84.980939501312136</v>
      </c>
      <c r="F108" s="23">
        <f t="shared" si="12"/>
        <v>87.108415001009334</v>
      </c>
      <c r="G108" s="23">
        <f t="shared" si="13"/>
        <v>83.408415001009331</v>
      </c>
      <c r="H108" s="23">
        <f t="shared" si="14"/>
        <v>91.108415001009334</v>
      </c>
      <c r="I108" s="23">
        <f t="shared" si="15"/>
        <v>87.049164175306046</v>
      </c>
      <c r="J108" s="23">
        <f t="shared" si="16"/>
        <v>90.346799108044053</v>
      </c>
      <c r="K108" s="23">
        <f t="shared" si="17"/>
        <v>90.346799108044053</v>
      </c>
      <c r="L108" s="8">
        <f t="shared" si="18"/>
        <v>92.946799108044047</v>
      </c>
      <c r="M108" s="8">
        <f t="shared" si="19"/>
        <v>92.984104180006128</v>
      </c>
      <c r="N108" s="8">
        <f t="shared" si="20"/>
        <v>98.526192483271146</v>
      </c>
      <c r="O108" s="8">
        <f t="shared" si="21"/>
        <v>88.584104180006122</v>
      </c>
      <c r="P108" s="8">
        <f t="shared" si="22"/>
        <v>95.084104180006122</v>
      </c>
      <c r="Q108" s="8">
        <f t="shared" si="23"/>
        <v>84.35716819784524</v>
      </c>
      <c r="R108" s="8">
        <f t="shared" si="24"/>
        <v>82.157168197845238</v>
      </c>
      <c r="S108" s="8">
        <f t="shared" si="25"/>
        <v>88.657168197845238</v>
      </c>
      <c r="T108" s="8">
        <f t="shared" si="26"/>
        <v>88.657168197845238</v>
      </c>
      <c r="U108" s="8">
        <f t="shared" si="27"/>
        <v>86.384104180006133</v>
      </c>
      <c r="V108" s="8">
        <f t="shared" si="28"/>
        <v>81.95487857287047</v>
      </c>
      <c r="W108" s="8">
        <f t="shared" si="29"/>
        <v>-98.100000000000009</v>
      </c>
      <c r="X108" s="8">
        <f t="shared" si="30"/>
        <v>86.446799108044047</v>
      </c>
      <c r="Y108" s="8">
        <f t="shared" si="31"/>
        <v>1.8</v>
      </c>
      <c r="Z108" s="8">
        <f t="shared" si="32"/>
        <v>1.8</v>
      </c>
      <c r="AA108" s="8">
        <f t="shared" si="33"/>
        <v>1.8</v>
      </c>
      <c r="AC108" s="1">
        <v>160</v>
      </c>
      <c r="AD108" s="23">
        <f t="shared" si="34"/>
        <v>90.923902858296373</v>
      </c>
      <c r="AE108" s="23">
        <f t="shared" si="35"/>
        <v>78.100580367635132</v>
      </c>
      <c r="AF108" s="23">
        <f t="shared" si="36"/>
        <v>77.45318303924563</v>
      </c>
      <c r="AG108" s="23">
        <f t="shared" si="37"/>
        <v>84.980939501312136</v>
      </c>
      <c r="AH108" s="23">
        <f t="shared" si="38"/>
        <v>87.108415001009334</v>
      </c>
      <c r="AI108" s="23">
        <f t="shared" si="39"/>
        <v>83.408415001009331</v>
      </c>
      <c r="AJ108" s="23">
        <f t="shared" si="40"/>
        <v>91.108415001009334</v>
      </c>
      <c r="AK108" s="23">
        <f t="shared" si="41"/>
        <v>87.049164175306046</v>
      </c>
      <c r="AL108" s="23">
        <f t="shared" si="42"/>
        <v>90.346799108044053</v>
      </c>
      <c r="AM108" s="23">
        <f t="shared" si="43"/>
        <v>90.346799108044053</v>
      </c>
      <c r="AN108" s="8">
        <f t="shared" si="44"/>
        <v>92.946799108044047</v>
      </c>
      <c r="AO108" s="8">
        <f t="shared" si="45"/>
        <v>92.984104180006128</v>
      </c>
      <c r="AP108" s="8">
        <f t="shared" si="46"/>
        <v>98.526192483271146</v>
      </c>
      <c r="AQ108" s="8">
        <f t="shared" si="47"/>
        <v>88.584104180006122</v>
      </c>
      <c r="AR108" s="8">
        <f t="shared" si="48"/>
        <v>95.084104180006122</v>
      </c>
      <c r="AS108" s="8">
        <f t="shared" si="49"/>
        <v>84.35716819784524</v>
      </c>
      <c r="AT108" s="8">
        <f t="shared" si="50"/>
        <v>82.157168197845238</v>
      </c>
      <c r="AU108" s="8">
        <f t="shared" si="51"/>
        <v>88.657168197845238</v>
      </c>
      <c r="AV108" s="8">
        <f t="shared" si="52"/>
        <v>88.657168197845238</v>
      </c>
      <c r="AW108" s="8">
        <f t="shared" si="53"/>
        <v>86.384104180006133</v>
      </c>
      <c r="AX108" s="8">
        <f t="shared" si="54"/>
        <v>81.95487857287047</v>
      </c>
      <c r="AY108" s="8">
        <f t="shared" si="55"/>
        <v>-98.100000000000009</v>
      </c>
      <c r="AZ108" s="8">
        <f t="shared" si="56"/>
        <v>86.446799108044047</v>
      </c>
      <c r="BA108" s="8">
        <f t="shared" si="57"/>
        <v>1.8</v>
      </c>
      <c r="BB108" s="8">
        <f t="shared" si="58"/>
        <v>1.8</v>
      </c>
      <c r="BC108" s="8">
        <f t="shared" si="59"/>
        <v>1.8</v>
      </c>
      <c r="BE108" s="8">
        <f t="shared" si="60"/>
        <v>0</v>
      </c>
      <c r="BF108" s="8">
        <f t="shared" si="61"/>
        <v>0</v>
      </c>
      <c r="BG108" s="8">
        <f t="shared" si="62"/>
        <v>0</v>
      </c>
      <c r="BH108" s="8">
        <f t="shared" si="63"/>
        <v>0</v>
      </c>
      <c r="BI108" s="8">
        <f t="shared" si="64"/>
        <v>0</v>
      </c>
      <c r="BJ108" s="8">
        <f t="shared" si="65"/>
        <v>0</v>
      </c>
      <c r="BK108" s="8">
        <f t="shared" si="66"/>
        <v>0</v>
      </c>
      <c r="BL108" s="8">
        <f t="shared" si="67"/>
        <v>0</v>
      </c>
      <c r="BM108" s="8">
        <f t="shared" si="68"/>
        <v>0</v>
      </c>
      <c r="BN108" s="8">
        <f t="shared" si="69"/>
        <v>0</v>
      </c>
      <c r="BO108" s="8">
        <f t="shared" si="70"/>
        <v>0</v>
      </c>
      <c r="BP108" s="8">
        <f t="shared" si="71"/>
        <v>0</v>
      </c>
      <c r="BQ108" s="8">
        <f t="shared" si="72"/>
        <v>0</v>
      </c>
      <c r="BR108" s="8">
        <f t="shared" si="73"/>
        <v>0</v>
      </c>
      <c r="BS108" s="8">
        <f t="shared" si="74"/>
        <v>0</v>
      </c>
      <c r="BT108" s="8">
        <f t="shared" si="75"/>
        <v>0</v>
      </c>
      <c r="BU108" s="8">
        <f t="shared" si="76"/>
        <v>0</v>
      </c>
      <c r="BV108" s="8">
        <f t="shared" si="77"/>
        <v>0</v>
      </c>
      <c r="BW108" s="8">
        <f t="shared" si="78"/>
        <v>0</v>
      </c>
      <c r="BX108" s="8">
        <f t="shared" si="79"/>
        <v>0</v>
      </c>
      <c r="BY108" s="8">
        <f t="shared" si="80"/>
        <v>0</v>
      </c>
      <c r="BZ108" s="8">
        <f t="shared" si="81"/>
        <v>0</v>
      </c>
      <c r="CA108" s="8">
        <f t="shared" si="82"/>
        <v>0</v>
      </c>
      <c r="CB108" s="8">
        <f t="shared" si="83"/>
        <v>0</v>
      </c>
      <c r="CC108" s="8">
        <f t="shared" si="84"/>
        <v>0</v>
      </c>
      <c r="CD108" s="8">
        <f t="shared" si="85"/>
        <v>0</v>
      </c>
    </row>
    <row r="109" spans="1:82" x14ac:dyDescent="0.3">
      <c r="A109" s="1">
        <v>200</v>
      </c>
      <c r="B109" s="23">
        <f t="shared" si="8"/>
        <v>96.946799108044047</v>
      </c>
      <c r="C109" s="23">
        <f t="shared" si="9"/>
        <v>85.800580367635135</v>
      </c>
      <c r="D109" s="23">
        <f t="shared" si="10"/>
        <v>78.970930144391744</v>
      </c>
      <c r="E109" s="23">
        <f t="shared" si="11"/>
        <v>85.72390285829637</v>
      </c>
      <c r="F109" s="23">
        <f t="shared" si="12"/>
        <v>86.946799108044047</v>
      </c>
      <c r="G109" s="23">
        <f t="shared" si="13"/>
        <v>84.14679910804405</v>
      </c>
      <c r="H109" s="23">
        <f t="shared" si="14"/>
        <v>91.746799108044044</v>
      </c>
      <c r="I109" s="23">
        <f t="shared" si="15"/>
        <v>88.349164175306058</v>
      </c>
      <c r="J109" s="23">
        <f t="shared" si="16"/>
        <v>92.346799108044053</v>
      </c>
      <c r="K109" s="23">
        <f t="shared" si="17"/>
        <v>92.346799108044053</v>
      </c>
      <c r="L109" s="8">
        <f t="shared" si="18"/>
        <v>82.946799108044047</v>
      </c>
      <c r="M109" s="8">
        <f t="shared" si="19"/>
        <v>92.984104180006128</v>
      </c>
      <c r="N109" s="8">
        <f t="shared" si="20"/>
        <v>94.883768643823217</v>
      </c>
      <c r="O109" s="8">
        <f t="shared" si="21"/>
        <v>88.584104180006122</v>
      </c>
      <c r="P109" s="8">
        <f t="shared" si="22"/>
        <v>95.084104180006122</v>
      </c>
      <c r="Q109" s="8">
        <f t="shared" si="23"/>
        <v>86.457168197845249</v>
      </c>
      <c r="R109" s="8">
        <f t="shared" si="24"/>
        <v>56.057168197845243</v>
      </c>
      <c r="S109" s="8">
        <f t="shared" si="25"/>
        <v>58.14679910804405</v>
      </c>
      <c r="T109" s="8">
        <f t="shared" si="26"/>
        <v>77.746799108044044</v>
      </c>
      <c r="U109" s="8">
        <f t="shared" si="27"/>
        <v>89.899256501110258</v>
      </c>
      <c r="V109" s="8">
        <f t="shared" si="28"/>
        <v>78.95487857287047</v>
      </c>
      <c r="W109" s="8">
        <f t="shared" si="29"/>
        <v>-98.100000000000009</v>
      </c>
      <c r="X109" s="8">
        <f t="shared" si="30"/>
        <v>86.14679910804405</v>
      </c>
      <c r="Y109" s="8">
        <f t="shared" si="31"/>
        <v>1.8</v>
      </c>
      <c r="Z109" s="8">
        <f t="shared" si="32"/>
        <v>1.8</v>
      </c>
      <c r="AA109" s="8">
        <f t="shared" si="33"/>
        <v>1.8</v>
      </c>
      <c r="AC109" s="1">
        <v>200</v>
      </c>
      <c r="AD109" s="23">
        <f t="shared" si="34"/>
        <v>96.946799108044047</v>
      </c>
      <c r="AE109" s="23">
        <f t="shared" si="35"/>
        <v>85.800580367635135</v>
      </c>
      <c r="AF109" s="23">
        <f t="shared" si="36"/>
        <v>78.970930144391744</v>
      </c>
      <c r="AG109" s="23">
        <f t="shared" si="37"/>
        <v>85.72390285829637</v>
      </c>
      <c r="AH109" s="23">
        <f t="shared" si="38"/>
        <v>86.946799108044047</v>
      </c>
      <c r="AI109" s="23">
        <f t="shared" si="39"/>
        <v>84.14679910804405</v>
      </c>
      <c r="AJ109" s="23">
        <f t="shared" si="40"/>
        <v>91.746799108044044</v>
      </c>
      <c r="AK109" s="23">
        <f t="shared" si="41"/>
        <v>88.349164175306058</v>
      </c>
      <c r="AL109" s="23">
        <f t="shared" si="42"/>
        <v>92.346799108044053</v>
      </c>
      <c r="AM109" s="23">
        <f t="shared" si="43"/>
        <v>92.346799108044053</v>
      </c>
      <c r="AN109" s="8">
        <f t="shared" si="44"/>
        <v>82.946799108044047</v>
      </c>
      <c r="AO109" s="8">
        <f t="shared" si="45"/>
        <v>92.984104180006128</v>
      </c>
      <c r="AP109" s="8">
        <f t="shared" si="46"/>
        <v>94.883768643823217</v>
      </c>
      <c r="AQ109" s="8">
        <f t="shared" si="47"/>
        <v>88.584104180006122</v>
      </c>
      <c r="AR109" s="8">
        <f t="shared" si="48"/>
        <v>95.084104180006122</v>
      </c>
      <c r="AS109" s="8">
        <f t="shared" si="49"/>
        <v>86.457168197845249</v>
      </c>
      <c r="AT109" s="8">
        <f t="shared" si="50"/>
        <v>56.057168197845243</v>
      </c>
      <c r="AU109" s="8">
        <f t="shared" si="51"/>
        <v>58.14679910804405</v>
      </c>
      <c r="AV109" s="8">
        <f t="shared" si="52"/>
        <v>77.746799108044044</v>
      </c>
      <c r="AW109" s="8">
        <f t="shared" si="53"/>
        <v>89.899256501110258</v>
      </c>
      <c r="AX109" s="8">
        <f t="shared" si="54"/>
        <v>78.95487857287047</v>
      </c>
      <c r="AY109" s="8">
        <f t="shared" si="55"/>
        <v>-98.100000000000009</v>
      </c>
      <c r="AZ109" s="8">
        <f t="shared" si="56"/>
        <v>86.14679910804405</v>
      </c>
      <c r="BA109" s="8">
        <f t="shared" si="57"/>
        <v>1.8</v>
      </c>
      <c r="BB109" s="8">
        <f t="shared" si="58"/>
        <v>1.8</v>
      </c>
      <c r="BC109" s="8">
        <f t="shared" si="59"/>
        <v>1.8</v>
      </c>
      <c r="BE109" s="8">
        <f t="shared" si="60"/>
        <v>0</v>
      </c>
      <c r="BF109" s="8">
        <f t="shared" si="61"/>
        <v>0</v>
      </c>
      <c r="BG109" s="8">
        <f t="shared" si="62"/>
        <v>0</v>
      </c>
      <c r="BH109" s="8">
        <f t="shared" si="63"/>
        <v>0</v>
      </c>
      <c r="BI109" s="8">
        <f t="shared" si="64"/>
        <v>0</v>
      </c>
      <c r="BJ109" s="8">
        <f t="shared" si="65"/>
        <v>0</v>
      </c>
      <c r="BK109" s="8">
        <f t="shared" si="66"/>
        <v>0</v>
      </c>
      <c r="BL109" s="8">
        <f t="shared" si="67"/>
        <v>0</v>
      </c>
      <c r="BM109" s="8">
        <f t="shared" si="68"/>
        <v>0</v>
      </c>
      <c r="BN109" s="8">
        <f t="shared" si="69"/>
        <v>0</v>
      </c>
      <c r="BO109" s="8">
        <f t="shared" si="70"/>
        <v>0</v>
      </c>
      <c r="BP109" s="8">
        <f t="shared" si="71"/>
        <v>0</v>
      </c>
      <c r="BQ109" s="8">
        <f t="shared" si="72"/>
        <v>0</v>
      </c>
      <c r="BR109" s="8">
        <f t="shared" si="73"/>
        <v>0</v>
      </c>
      <c r="BS109" s="8">
        <f t="shared" si="74"/>
        <v>0</v>
      </c>
      <c r="BT109" s="8">
        <f t="shared" si="75"/>
        <v>0</v>
      </c>
      <c r="BU109" s="8">
        <f t="shared" si="76"/>
        <v>0</v>
      </c>
      <c r="BV109" s="8">
        <f t="shared" si="77"/>
        <v>0</v>
      </c>
      <c r="BW109" s="8">
        <f t="shared" si="78"/>
        <v>0</v>
      </c>
      <c r="BX109" s="8">
        <f t="shared" si="79"/>
        <v>0</v>
      </c>
      <c r="BY109" s="8">
        <f t="shared" si="80"/>
        <v>0</v>
      </c>
      <c r="BZ109" s="8">
        <f t="shared" si="81"/>
        <v>0</v>
      </c>
      <c r="CA109" s="8">
        <f t="shared" si="82"/>
        <v>0</v>
      </c>
      <c r="CB109" s="8">
        <f t="shared" si="83"/>
        <v>0</v>
      </c>
      <c r="CC109" s="8">
        <f t="shared" si="84"/>
        <v>0</v>
      </c>
      <c r="CD109" s="8">
        <f t="shared" si="85"/>
        <v>0</v>
      </c>
    </row>
    <row r="110" spans="1:82" x14ac:dyDescent="0.3">
      <c r="A110" s="1">
        <v>250</v>
      </c>
      <c r="B110" s="23">
        <f t="shared" si="8"/>
        <v>90.046799108044056</v>
      </c>
      <c r="C110" s="23">
        <f t="shared" si="9"/>
        <v>81.511263587041086</v>
      </c>
      <c r="D110" s="23">
        <f t="shared" si="10"/>
        <v>81.449164175306052</v>
      </c>
      <c r="E110" s="23">
        <f t="shared" si="11"/>
        <v>88.046799108044056</v>
      </c>
      <c r="F110" s="23">
        <f t="shared" si="12"/>
        <v>87.14679910804405</v>
      </c>
      <c r="G110" s="23">
        <f t="shared" si="13"/>
        <v>84.246799108044044</v>
      </c>
      <c r="H110" s="23">
        <f t="shared" si="14"/>
        <v>93.246799108044044</v>
      </c>
      <c r="I110" s="23">
        <f t="shared" si="15"/>
        <v>84.962863278416236</v>
      </c>
      <c r="J110" s="23">
        <f t="shared" si="16"/>
        <v>89.046799108044056</v>
      </c>
      <c r="K110" s="23">
        <f t="shared" si="17"/>
        <v>89.046799108044056</v>
      </c>
      <c r="L110" s="8">
        <f t="shared" si="18"/>
        <v>92.946799108044047</v>
      </c>
      <c r="M110" s="8">
        <f t="shared" si="19"/>
        <v>92.984104180006128</v>
      </c>
      <c r="N110" s="8">
        <f t="shared" si="20"/>
        <v>95.270030893974621</v>
      </c>
      <c r="O110" s="8">
        <f t="shared" si="21"/>
        <v>88.584104180006122</v>
      </c>
      <c r="P110" s="8">
        <f t="shared" si="22"/>
        <v>88.546799108044056</v>
      </c>
      <c r="Q110" s="8">
        <f t="shared" si="23"/>
        <v>82.814744358397306</v>
      </c>
      <c r="R110" s="8">
        <f t="shared" si="24"/>
        <v>56.057168197845243</v>
      </c>
      <c r="S110" s="8">
        <f t="shared" si="25"/>
        <v>84.35716819784524</v>
      </c>
      <c r="T110" s="8">
        <f t="shared" si="26"/>
        <v>90.746799108044044</v>
      </c>
      <c r="U110" s="8">
        <f t="shared" si="27"/>
        <v>86.984104180006128</v>
      </c>
      <c r="V110" s="8">
        <f t="shared" si="28"/>
        <v>79.846799108044053</v>
      </c>
      <c r="W110" s="8">
        <f t="shared" si="29"/>
        <v>-98.100000000000009</v>
      </c>
      <c r="X110" s="8">
        <f t="shared" si="30"/>
        <v>86.446799108044047</v>
      </c>
      <c r="Y110" s="8">
        <f t="shared" si="31"/>
        <v>1.8</v>
      </c>
      <c r="Z110" s="8">
        <f t="shared" si="32"/>
        <v>1.8</v>
      </c>
      <c r="AA110" s="8">
        <f t="shared" si="33"/>
        <v>1.8</v>
      </c>
      <c r="AC110" s="1">
        <v>250</v>
      </c>
      <c r="AD110" s="23">
        <f t="shared" si="34"/>
        <v>90.046799108044056</v>
      </c>
      <c r="AE110" s="23">
        <f t="shared" si="35"/>
        <v>81.511263587041086</v>
      </c>
      <c r="AF110" s="23">
        <f t="shared" si="36"/>
        <v>81.449164175306052</v>
      </c>
      <c r="AG110" s="23">
        <f t="shared" si="37"/>
        <v>88.046799108044056</v>
      </c>
      <c r="AH110" s="23">
        <f t="shared" si="38"/>
        <v>87.14679910804405</v>
      </c>
      <c r="AI110" s="23">
        <f t="shared" si="39"/>
        <v>84.246799108044044</v>
      </c>
      <c r="AJ110" s="23">
        <f t="shared" si="40"/>
        <v>93.246799108044044</v>
      </c>
      <c r="AK110" s="23">
        <f t="shared" si="41"/>
        <v>84.962863278416236</v>
      </c>
      <c r="AL110" s="23">
        <f t="shared" si="42"/>
        <v>89.046799108044056</v>
      </c>
      <c r="AM110" s="23">
        <f t="shared" si="43"/>
        <v>89.046799108044056</v>
      </c>
      <c r="AN110" s="8">
        <f t="shared" si="44"/>
        <v>92.946799108044047</v>
      </c>
      <c r="AO110" s="8">
        <f t="shared" si="45"/>
        <v>92.984104180006128</v>
      </c>
      <c r="AP110" s="8">
        <f t="shared" si="46"/>
        <v>95.270030893974621</v>
      </c>
      <c r="AQ110" s="8">
        <f t="shared" si="47"/>
        <v>88.584104180006122</v>
      </c>
      <c r="AR110" s="8">
        <f t="shared" si="48"/>
        <v>88.546799108044056</v>
      </c>
      <c r="AS110" s="8">
        <f t="shared" si="49"/>
        <v>82.814744358397306</v>
      </c>
      <c r="AT110" s="8">
        <f t="shared" si="50"/>
        <v>56.057168197845243</v>
      </c>
      <c r="AU110" s="8">
        <f t="shared" si="51"/>
        <v>84.35716819784524</v>
      </c>
      <c r="AV110" s="8">
        <f t="shared" si="52"/>
        <v>90.746799108044044</v>
      </c>
      <c r="AW110" s="8">
        <f t="shared" si="53"/>
        <v>86.984104180006128</v>
      </c>
      <c r="AX110" s="8">
        <f t="shared" si="54"/>
        <v>79.846799108044053</v>
      </c>
      <c r="AY110" s="8">
        <f t="shared" si="55"/>
        <v>-98.100000000000009</v>
      </c>
      <c r="AZ110" s="8">
        <f t="shared" si="56"/>
        <v>86.446799108044047</v>
      </c>
      <c r="BA110" s="8">
        <f t="shared" si="57"/>
        <v>1.8</v>
      </c>
      <c r="BB110" s="8">
        <f t="shared" si="58"/>
        <v>1.8</v>
      </c>
      <c r="BC110" s="8">
        <f t="shared" si="59"/>
        <v>1.8</v>
      </c>
      <c r="BE110" s="8">
        <f t="shared" si="60"/>
        <v>0</v>
      </c>
      <c r="BF110" s="8">
        <f t="shared" si="61"/>
        <v>0</v>
      </c>
      <c r="BG110" s="8">
        <f t="shared" si="62"/>
        <v>0</v>
      </c>
      <c r="BH110" s="8">
        <f t="shared" si="63"/>
        <v>0</v>
      </c>
      <c r="BI110" s="8">
        <f t="shared" si="64"/>
        <v>0</v>
      </c>
      <c r="BJ110" s="8">
        <f t="shared" si="65"/>
        <v>0</v>
      </c>
      <c r="BK110" s="8">
        <f t="shared" si="66"/>
        <v>0</v>
      </c>
      <c r="BL110" s="8">
        <f t="shared" si="67"/>
        <v>0</v>
      </c>
      <c r="BM110" s="8">
        <f t="shared" si="68"/>
        <v>0</v>
      </c>
      <c r="BN110" s="8">
        <f t="shared" si="69"/>
        <v>0</v>
      </c>
      <c r="BO110" s="8">
        <f t="shared" si="70"/>
        <v>0</v>
      </c>
      <c r="BP110" s="8">
        <f t="shared" si="71"/>
        <v>0</v>
      </c>
      <c r="BQ110" s="8">
        <f t="shared" si="72"/>
        <v>0</v>
      </c>
      <c r="BR110" s="8">
        <f t="shared" si="73"/>
        <v>0</v>
      </c>
      <c r="BS110" s="8">
        <f t="shared" si="74"/>
        <v>0</v>
      </c>
      <c r="BT110" s="8">
        <f t="shared" si="75"/>
        <v>0</v>
      </c>
      <c r="BU110" s="8">
        <f t="shared" si="76"/>
        <v>0</v>
      </c>
      <c r="BV110" s="8">
        <f t="shared" si="77"/>
        <v>0</v>
      </c>
      <c r="BW110" s="8">
        <f t="shared" si="78"/>
        <v>0</v>
      </c>
      <c r="BX110" s="8">
        <f t="shared" si="79"/>
        <v>0</v>
      </c>
      <c r="BY110" s="8">
        <f t="shared" si="80"/>
        <v>0</v>
      </c>
      <c r="BZ110" s="8">
        <f t="shared" si="81"/>
        <v>0</v>
      </c>
      <c r="CA110" s="8">
        <f t="shared" si="82"/>
        <v>0</v>
      </c>
      <c r="CB110" s="8">
        <f t="shared" si="83"/>
        <v>0</v>
      </c>
      <c r="CC110" s="8">
        <f t="shared" si="84"/>
        <v>0</v>
      </c>
      <c r="CD110" s="8">
        <f t="shared" si="85"/>
        <v>0</v>
      </c>
    </row>
    <row r="111" spans="1:82" x14ac:dyDescent="0.3">
      <c r="A111" s="1">
        <v>315</v>
      </c>
      <c r="B111" s="23">
        <f t="shared" si="8"/>
        <v>82.354878572870476</v>
      </c>
      <c r="C111" s="23">
        <f t="shared" si="9"/>
        <v>79.727275194393783</v>
      </c>
      <c r="D111" s="23">
        <f t="shared" si="10"/>
        <v>81.449164175306052</v>
      </c>
      <c r="E111" s="23">
        <f t="shared" si="11"/>
        <v>87.846799108044053</v>
      </c>
      <c r="F111" s="23">
        <f t="shared" si="12"/>
        <v>85.576899768898912</v>
      </c>
      <c r="G111" s="23">
        <f t="shared" si="13"/>
        <v>87.076899768898912</v>
      </c>
      <c r="H111" s="23">
        <f t="shared" si="14"/>
        <v>99.076899768898912</v>
      </c>
      <c r="I111" s="23">
        <f t="shared" si="15"/>
        <v>89.238662680489682</v>
      </c>
      <c r="J111" s="23">
        <f t="shared" si="16"/>
        <v>87.254878572870481</v>
      </c>
      <c r="K111" s="23">
        <f t="shared" si="17"/>
        <v>87.254878572870481</v>
      </c>
      <c r="L111" s="8">
        <f t="shared" si="18"/>
        <v>92.201546126085034</v>
      </c>
      <c r="M111" s="8">
        <f t="shared" si="19"/>
        <v>94.036226036889431</v>
      </c>
      <c r="N111" s="8">
        <f t="shared" si="20"/>
        <v>95.773195572668612</v>
      </c>
      <c r="O111" s="8">
        <f t="shared" si="21"/>
        <v>96.094677251160732</v>
      </c>
      <c r="P111" s="8">
        <f t="shared" si="22"/>
        <v>90.813329787141768</v>
      </c>
      <c r="Q111" s="8">
        <f t="shared" si="23"/>
        <v>82.046799108044056</v>
      </c>
      <c r="R111" s="8">
        <f t="shared" si="24"/>
        <v>95.14679910804405</v>
      </c>
      <c r="S111" s="8">
        <f t="shared" si="25"/>
        <v>95.244845019252182</v>
      </c>
      <c r="T111" s="8">
        <f t="shared" si="26"/>
        <v>97.35716819784524</v>
      </c>
      <c r="U111" s="8">
        <f t="shared" si="27"/>
        <v>86.384104180006133</v>
      </c>
      <c r="V111" s="8">
        <f t="shared" si="28"/>
        <v>79.95487857287047</v>
      </c>
      <c r="W111" s="8">
        <f t="shared" si="29"/>
        <v>-98.100000000000009</v>
      </c>
      <c r="X111" s="8">
        <f t="shared" si="30"/>
        <v>88.546799108044056</v>
      </c>
      <c r="Y111" s="8">
        <f t="shared" si="31"/>
        <v>1.8</v>
      </c>
      <c r="Z111" s="8">
        <f t="shared" si="32"/>
        <v>1.8</v>
      </c>
      <c r="AA111" s="8">
        <f t="shared" si="33"/>
        <v>1.8</v>
      </c>
      <c r="AC111" s="1">
        <v>315</v>
      </c>
      <c r="AD111" s="23">
        <f t="shared" si="34"/>
        <v>82.354878572870476</v>
      </c>
      <c r="AE111" s="23">
        <f t="shared" si="35"/>
        <v>79.727275194393783</v>
      </c>
      <c r="AF111" s="23">
        <f t="shared" si="36"/>
        <v>81.449164175306052</v>
      </c>
      <c r="AG111" s="23">
        <f t="shared" si="37"/>
        <v>87.846799108044053</v>
      </c>
      <c r="AH111" s="23">
        <f t="shared" si="38"/>
        <v>85.576899768898912</v>
      </c>
      <c r="AI111" s="23">
        <f t="shared" si="39"/>
        <v>87.076899768898912</v>
      </c>
      <c r="AJ111" s="23">
        <f t="shared" si="40"/>
        <v>99.076899768898912</v>
      </c>
      <c r="AK111" s="23">
        <f t="shared" si="41"/>
        <v>89.238662680489682</v>
      </c>
      <c r="AL111" s="23">
        <f t="shared" si="42"/>
        <v>87.254878572870481</v>
      </c>
      <c r="AM111" s="23">
        <f t="shared" si="43"/>
        <v>87.254878572870481</v>
      </c>
      <c r="AN111" s="8">
        <f t="shared" si="44"/>
        <v>92.201546126085034</v>
      </c>
      <c r="AO111" s="8">
        <f t="shared" si="45"/>
        <v>94.036226036889431</v>
      </c>
      <c r="AP111" s="8">
        <f t="shared" si="46"/>
        <v>95.773195572668612</v>
      </c>
      <c r="AQ111" s="8">
        <f t="shared" si="47"/>
        <v>96.094677251160732</v>
      </c>
      <c r="AR111" s="8">
        <f t="shared" si="48"/>
        <v>90.813329787141768</v>
      </c>
      <c r="AS111" s="8">
        <f t="shared" si="49"/>
        <v>82.046799108044056</v>
      </c>
      <c r="AT111" s="8">
        <f t="shared" si="50"/>
        <v>95.14679910804405</v>
      </c>
      <c r="AU111" s="8">
        <f t="shared" si="51"/>
        <v>95.244845019252182</v>
      </c>
      <c r="AV111" s="8">
        <f t="shared" si="52"/>
        <v>97.35716819784524</v>
      </c>
      <c r="AW111" s="8">
        <f t="shared" si="53"/>
        <v>86.384104180006133</v>
      </c>
      <c r="AX111" s="8">
        <f t="shared" si="54"/>
        <v>79.95487857287047</v>
      </c>
      <c r="AY111" s="8">
        <f t="shared" si="55"/>
        <v>-98.100000000000009</v>
      </c>
      <c r="AZ111" s="8">
        <f t="shared" si="56"/>
        <v>88.546799108044056</v>
      </c>
      <c r="BA111" s="8">
        <f t="shared" si="57"/>
        <v>1.8</v>
      </c>
      <c r="BB111" s="8">
        <f t="shared" si="58"/>
        <v>1.8</v>
      </c>
      <c r="BC111" s="8">
        <f t="shared" si="59"/>
        <v>1.8</v>
      </c>
      <c r="BE111" s="8">
        <f t="shared" si="60"/>
        <v>0</v>
      </c>
      <c r="BF111" s="8">
        <f t="shared" si="61"/>
        <v>0</v>
      </c>
      <c r="BG111" s="8">
        <f t="shared" si="62"/>
        <v>0</v>
      </c>
      <c r="BH111" s="8">
        <f t="shared" si="63"/>
        <v>0</v>
      </c>
      <c r="BI111" s="8">
        <f t="shared" si="64"/>
        <v>0</v>
      </c>
      <c r="BJ111" s="8">
        <f t="shared" si="65"/>
        <v>0</v>
      </c>
      <c r="BK111" s="8">
        <f t="shared" si="66"/>
        <v>0</v>
      </c>
      <c r="BL111" s="8">
        <f t="shared" si="67"/>
        <v>0</v>
      </c>
      <c r="BM111" s="8">
        <f t="shared" si="68"/>
        <v>0</v>
      </c>
      <c r="BN111" s="8">
        <f t="shared" si="69"/>
        <v>0</v>
      </c>
      <c r="BO111" s="8">
        <f t="shared" si="70"/>
        <v>0</v>
      </c>
      <c r="BP111" s="8">
        <f t="shared" si="71"/>
        <v>0</v>
      </c>
      <c r="BQ111" s="8">
        <f t="shared" si="72"/>
        <v>0</v>
      </c>
      <c r="BR111" s="8">
        <f t="shared" si="73"/>
        <v>0</v>
      </c>
      <c r="BS111" s="8">
        <f t="shared" si="74"/>
        <v>0</v>
      </c>
      <c r="BT111" s="8">
        <f t="shared" si="75"/>
        <v>0</v>
      </c>
      <c r="BU111" s="8">
        <f t="shared" si="76"/>
        <v>0</v>
      </c>
      <c r="BV111" s="8">
        <f t="shared" si="77"/>
        <v>0</v>
      </c>
      <c r="BW111" s="8">
        <f t="shared" si="78"/>
        <v>0</v>
      </c>
      <c r="BX111" s="8">
        <f t="shared" si="79"/>
        <v>0</v>
      </c>
      <c r="BY111" s="8">
        <f t="shared" si="80"/>
        <v>0</v>
      </c>
      <c r="BZ111" s="8">
        <f t="shared" si="81"/>
        <v>0</v>
      </c>
      <c r="CA111" s="8">
        <f t="shared" si="82"/>
        <v>0</v>
      </c>
      <c r="CB111" s="8">
        <f t="shared" si="83"/>
        <v>0</v>
      </c>
      <c r="CC111" s="8">
        <f t="shared" si="84"/>
        <v>0</v>
      </c>
      <c r="CD111" s="8">
        <f t="shared" si="85"/>
        <v>0</v>
      </c>
    </row>
    <row r="112" spans="1:82" x14ac:dyDescent="0.3">
      <c r="A112" s="1">
        <v>400</v>
      </c>
      <c r="B112" s="23">
        <f t="shared" si="8"/>
        <v>85.554878572870493</v>
      </c>
      <c r="C112" s="23">
        <f t="shared" si="9"/>
        <v>77.580084480275957</v>
      </c>
      <c r="D112" s="23">
        <f t="shared" si="10"/>
        <v>81.372954145409736</v>
      </c>
      <c r="E112" s="23">
        <f t="shared" si="11"/>
        <v>87.702960697340586</v>
      </c>
      <c r="F112" s="23">
        <f t="shared" si="12"/>
        <v>85.132186304476221</v>
      </c>
      <c r="G112" s="23">
        <f t="shared" si="13"/>
        <v>89.73218630447623</v>
      </c>
      <c r="H112" s="23">
        <f t="shared" si="14"/>
        <v>98.332186304476224</v>
      </c>
      <c r="I112" s="23">
        <f t="shared" si="15"/>
        <v>90.138662680489688</v>
      </c>
      <c r="J112" s="23">
        <f t="shared" si="16"/>
        <v>92.554878572870493</v>
      </c>
      <c r="K112" s="23">
        <f t="shared" si="17"/>
        <v>92.554878572870493</v>
      </c>
      <c r="L112" s="8">
        <f t="shared" si="18"/>
        <v>90.18410418000613</v>
      </c>
      <c r="M112" s="8">
        <f t="shared" si="19"/>
        <v>93.100131554829503</v>
      </c>
      <c r="N112" s="8">
        <f t="shared" si="20"/>
        <v>94.484104180006128</v>
      </c>
      <c r="O112" s="8">
        <f t="shared" si="21"/>
        <v>98.363162019050321</v>
      </c>
      <c r="P112" s="8">
        <f t="shared" si="22"/>
        <v>88.013329787141771</v>
      </c>
      <c r="Q112" s="8">
        <f t="shared" si="23"/>
        <v>82.78464369754245</v>
      </c>
      <c r="R112" s="8">
        <f t="shared" si="24"/>
        <v>99.527067536990373</v>
      </c>
      <c r="S112" s="8">
        <f t="shared" si="25"/>
        <v>98.957168197845249</v>
      </c>
      <c r="T112" s="8">
        <f t="shared" si="26"/>
        <v>94.557168197845243</v>
      </c>
      <c r="U112" s="8">
        <f t="shared" si="27"/>
        <v>91.265451644025092</v>
      </c>
      <c r="V112" s="8">
        <f t="shared" si="28"/>
        <v>82.354878572870476</v>
      </c>
      <c r="W112" s="8">
        <f t="shared" si="29"/>
        <v>-98.7</v>
      </c>
      <c r="X112" s="8">
        <f t="shared" si="30"/>
        <v>83.64679910804405</v>
      </c>
      <c r="Y112" s="8">
        <f t="shared" si="31"/>
        <v>1.2</v>
      </c>
      <c r="Z112" s="8">
        <f t="shared" si="32"/>
        <v>1.2</v>
      </c>
      <c r="AA112" s="8">
        <f t="shared" si="33"/>
        <v>1.2</v>
      </c>
      <c r="AC112" s="1">
        <v>400</v>
      </c>
      <c r="AD112" s="23">
        <f t="shared" si="34"/>
        <v>85.554878572870493</v>
      </c>
      <c r="AE112" s="23">
        <f t="shared" si="35"/>
        <v>77.580084480275957</v>
      </c>
      <c r="AF112" s="23">
        <f t="shared" si="36"/>
        <v>81.372954145409736</v>
      </c>
      <c r="AG112" s="23">
        <f t="shared" si="37"/>
        <v>87.702960697340586</v>
      </c>
      <c r="AH112" s="23">
        <f t="shared" si="38"/>
        <v>85.132186304476221</v>
      </c>
      <c r="AI112" s="23">
        <f t="shared" si="39"/>
        <v>89.73218630447623</v>
      </c>
      <c r="AJ112" s="23">
        <f t="shared" si="40"/>
        <v>98.332186304476224</v>
      </c>
      <c r="AK112" s="23">
        <f t="shared" si="41"/>
        <v>90.138662680489688</v>
      </c>
      <c r="AL112" s="23">
        <f t="shared" si="42"/>
        <v>92.554878572870493</v>
      </c>
      <c r="AM112" s="23">
        <f t="shared" si="43"/>
        <v>92.554878572870493</v>
      </c>
      <c r="AN112" s="8">
        <f t="shared" si="44"/>
        <v>90.18410418000613</v>
      </c>
      <c r="AO112" s="8">
        <f t="shared" si="45"/>
        <v>93.100131554829503</v>
      </c>
      <c r="AP112" s="8">
        <f t="shared" si="46"/>
        <v>94.484104180006128</v>
      </c>
      <c r="AQ112" s="8">
        <f t="shared" si="47"/>
        <v>98.363162019050321</v>
      </c>
      <c r="AR112" s="8">
        <f t="shared" si="48"/>
        <v>88.013329787141771</v>
      </c>
      <c r="AS112" s="8">
        <f t="shared" si="49"/>
        <v>82.78464369754245</v>
      </c>
      <c r="AT112" s="8">
        <f t="shared" si="50"/>
        <v>99.527067536990373</v>
      </c>
      <c r="AU112" s="8">
        <f t="shared" si="51"/>
        <v>98.957168197845249</v>
      </c>
      <c r="AV112" s="8">
        <f t="shared" si="52"/>
        <v>94.557168197845243</v>
      </c>
      <c r="AW112" s="8">
        <f t="shared" si="53"/>
        <v>91.265451644025092</v>
      </c>
      <c r="AX112" s="8">
        <f t="shared" si="54"/>
        <v>82.354878572870476</v>
      </c>
      <c r="AY112" s="8">
        <f t="shared" si="55"/>
        <v>-98.7</v>
      </c>
      <c r="AZ112" s="8">
        <f t="shared" si="56"/>
        <v>83.64679910804405</v>
      </c>
      <c r="BA112" s="8">
        <f t="shared" si="57"/>
        <v>1.2</v>
      </c>
      <c r="BB112" s="8">
        <f t="shared" si="58"/>
        <v>1.2</v>
      </c>
      <c r="BC112" s="8">
        <f t="shared" si="59"/>
        <v>1.2</v>
      </c>
      <c r="BE112" s="8">
        <f t="shared" si="60"/>
        <v>0</v>
      </c>
      <c r="BF112" s="8">
        <f t="shared" si="61"/>
        <v>0</v>
      </c>
      <c r="BG112" s="8">
        <f t="shared" si="62"/>
        <v>0</v>
      </c>
      <c r="BH112" s="8">
        <f t="shared" si="63"/>
        <v>0</v>
      </c>
      <c r="BI112" s="8">
        <f t="shared" si="64"/>
        <v>0</v>
      </c>
      <c r="BJ112" s="8">
        <f t="shared" si="65"/>
        <v>0</v>
      </c>
      <c r="BK112" s="8">
        <f t="shared" si="66"/>
        <v>0</v>
      </c>
      <c r="BL112" s="8">
        <f t="shared" si="67"/>
        <v>0</v>
      </c>
      <c r="BM112" s="8">
        <f t="shared" si="68"/>
        <v>0</v>
      </c>
      <c r="BN112" s="8">
        <f t="shared" si="69"/>
        <v>0</v>
      </c>
      <c r="BO112" s="8">
        <f t="shared" si="70"/>
        <v>0</v>
      </c>
      <c r="BP112" s="8">
        <f t="shared" si="71"/>
        <v>0</v>
      </c>
      <c r="BQ112" s="8">
        <f t="shared" si="72"/>
        <v>0</v>
      </c>
      <c r="BR112" s="8">
        <f t="shared" si="73"/>
        <v>0</v>
      </c>
      <c r="BS112" s="8">
        <f t="shared" si="74"/>
        <v>0</v>
      </c>
      <c r="BT112" s="8">
        <f t="shared" si="75"/>
        <v>0</v>
      </c>
      <c r="BU112" s="8">
        <f t="shared" si="76"/>
        <v>0</v>
      </c>
      <c r="BV112" s="8">
        <f t="shared" si="77"/>
        <v>0</v>
      </c>
      <c r="BW112" s="8">
        <f t="shared" si="78"/>
        <v>0</v>
      </c>
      <c r="BX112" s="8">
        <f t="shared" si="79"/>
        <v>0</v>
      </c>
      <c r="BY112" s="8">
        <f t="shared" si="80"/>
        <v>0</v>
      </c>
      <c r="BZ112" s="8">
        <f t="shared" si="81"/>
        <v>0</v>
      </c>
      <c r="CA112" s="8">
        <f t="shared" si="82"/>
        <v>0</v>
      </c>
      <c r="CB112" s="8">
        <f t="shared" si="83"/>
        <v>0</v>
      </c>
      <c r="CC112" s="8">
        <f t="shared" si="84"/>
        <v>0</v>
      </c>
      <c r="CD112" s="8">
        <f t="shared" si="85"/>
        <v>0</v>
      </c>
    </row>
    <row r="113" spans="1:82" x14ac:dyDescent="0.3">
      <c r="A113" s="1">
        <v>500</v>
      </c>
      <c r="B113" s="23">
        <f t="shared" si="8"/>
        <v>90.254878572870467</v>
      </c>
      <c r="C113" s="23">
        <f t="shared" si="9"/>
        <v>75.910419479100824</v>
      </c>
      <c r="D113" s="23">
        <f t="shared" si="10"/>
        <v>80.442710682525643</v>
      </c>
      <c r="E113" s="23">
        <f t="shared" si="11"/>
        <v>87.012994250958869</v>
      </c>
      <c r="F113" s="23">
        <f t="shared" si="12"/>
        <v>86.046799108044056</v>
      </c>
      <c r="G113" s="23">
        <f t="shared" si="13"/>
        <v>90.346799108044053</v>
      </c>
      <c r="H113" s="23">
        <f t="shared" si="14"/>
        <v>98.046799108044056</v>
      </c>
      <c r="I113" s="23">
        <f t="shared" si="15"/>
        <v>88.138662680489688</v>
      </c>
      <c r="J113" s="23">
        <f t="shared" si="16"/>
        <v>91.954878572870484</v>
      </c>
      <c r="K113" s="23">
        <f t="shared" si="17"/>
        <v>91.954878572870484</v>
      </c>
      <c r="L113" s="8">
        <f t="shared" si="18"/>
        <v>93.346799108044053</v>
      </c>
      <c r="M113" s="8">
        <f t="shared" si="19"/>
        <v>94.175485197643368</v>
      </c>
      <c r="N113" s="8">
        <f t="shared" si="20"/>
        <v>92.7622869653311</v>
      </c>
      <c r="O113" s="8">
        <f t="shared" si="21"/>
        <v>95.213329787141774</v>
      </c>
      <c r="P113" s="8">
        <f t="shared" si="22"/>
        <v>87.047134644226944</v>
      </c>
      <c r="Q113" s="8">
        <f t="shared" si="23"/>
        <v>94.204710804779026</v>
      </c>
      <c r="R113" s="8">
        <f t="shared" si="24"/>
        <v>99.957168197845249</v>
      </c>
      <c r="S113" s="8">
        <f t="shared" si="25"/>
        <v>97.757168197845246</v>
      </c>
      <c r="T113" s="8">
        <f t="shared" si="26"/>
        <v>92.396966876135508</v>
      </c>
      <c r="U113" s="8">
        <f t="shared" si="27"/>
        <v>93.284104180006125</v>
      </c>
      <c r="V113" s="8">
        <f t="shared" si="28"/>
        <v>86.746799108044058</v>
      </c>
      <c r="W113" s="8">
        <f t="shared" si="29"/>
        <v>-99.9</v>
      </c>
      <c r="X113" s="8">
        <f t="shared" si="30"/>
        <v>88.712994250958857</v>
      </c>
      <c r="Y113" s="8">
        <f t="shared" si="31"/>
        <v>0</v>
      </c>
      <c r="Z113" s="8">
        <f t="shared" si="32"/>
        <v>0</v>
      </c>
      <c r="AA113" s="8">
        <f t="shared" si="33"/>
        <v>0</v>
      </c>
      <c r="AC113" s="1">
        <v>500</v>
      </c>
      <c r="AD113" s="23">
        <f t="shared" si="34"/>
        <v>90.254878572870467</v>
      </c>
      <c r="AE113" s="23">
        <f t="shared" si="35"/>
        <v>75.910419479100824</v>
      </c>
      <c r="AF113" s="23">
        <f t="shared" si="36"/>
        <v>80.442710682525643</v>
      </c>
      <c r="AG113" s="23">
        <f t="shared" si="37"/>
        <v>87.012994250958869</v>
      </c>
      <c r="AH113" s="23">
        <f t="shared" si="38"/>
        <v>86.046799108044056</v>
      </c>
      <c r="AI113" s="23">
        <f t="shared" si="39"/>
        <v>90.346799108044053</v>
      </c>
      <c r="AJ113" s="23">
        <f t="shared" si="40"/>
        <v>98.046799108044056</v>
      </c>
      <c r="AK113" s="23">
        <f t="shared" si="41"/>
        <v>88.138662680489688</v>
      </c>
      <c r="AL113" s="23">
        <f t="shared" si="42"/>
        <v>91.954878572870484</v>
      </c>
      <c r="AM113" s="23">
        <f t="shared" si="43"/>
        <v>91.954878572870484</v>
      </c>
      <c r="AN113" s="8">
        <f t="shared" si="44"/>
        <v>93.346799108044053</v>
      </c>
      <c r="AO113" s="8">
        <f t="shared" si="45"/>
        <v>94.175485197643368</v>
      </c>
      <c r="AP113" s="8">
        <f t="shared" si="46"/>
        <v>92.7622869653311</v>
      </c>
      <c r="AQ113" s="8">
        <f t="shared" si="47"/>
        <v>95.213329787141774</v>
      </c>
      <c r="AR113" s="8">
        <f t="shared" si="48"/>
        <v>87.047134644226944</v>
      </c>
      <c r="AS113" s="8">
        <f t="shared" si="49"/>
        <v>94.204710804779026</v>
      </c>
      <c r="AT113" s="8">
        <f t="shared" si="50"/>
        <v>99.957168197845249</v>
      </c>
      <c r="AU113" s="8">
        <f t="shared" si="51"/>
        <v>97.757168197845246</v>
      </c>
      <c r="AV113" s="8">
        <f t="shared" si="52"/>
        <v>92.396966876135508</v>
      </c>
      <c r="AW113" s="8">
        <f t="shared" si="53"/>
        <v>93.284104180006125</v>
      </c>
      <c r="AX113" s="8">
        <f t="shared" si="54"/>
        <v>86.746799108044058</v>
      </c>
      <c r="AY113" s="8">
        <f t="shared" si="55"/>
        <v>-99.9</v>
      </c>
      <c r="AZ113" s="8">
        <f t="shared" si="56"/>
        <v>88.712994250958857</v>
      </c>
      <c r="BA113" s="8">
        <f t="shared" si="57"/>
        <v>0</v>
      </c>
      <c r="BB113" s="8">
        <f t="shared" si="58"/>
        <v>0</v>
      </c>
      <c r="BC113" s="8">
        <f t="shared" si="59"/>
        <v>0</v>
      </c>
      <c r="BE113" s="8">
        <f t="shared" si="60"/>
        <v>0</v>
      </c>
      <c r="BF113" s="8">
        <f t="shared" si="61"/>
        <v>0</v>
      </c>
      <c r="BG113" s="8">
        <f t="shared" si="62"/>
        <v>0</v>
      </c>
      <c r="BH113" s="8">
        <f t="shared" si="63"/>
        <v>0</v>
      </c>
      <c r="BI113" s="8">
        <f t="shared" si="64"/>
        <v>0</v>
      </c>
      <c r="BJ113" s="8">
        <f t="shared" si="65"/>
        <v>0</v>
      </c>
      <c r="BK113" s="8">
        <f t="shared" si="66"/>
        <v>0</v>
      </c>
      <c r="BL113" s="8">
        <f t="shared" si="67"/>
        <v>0</v>
      </c>
      <c r="BM113" s="8">
        <f t="shared" si="68"/>
        <v>0</v>
      </c>
      <c r="BN113" s="8">
        <f t="shared" si="69"/>
        <v>0</v>
      </c>
      <c r="BO113" s="8">
        <f t="shared" si="70"/>
        <v>0</v>
      </c>
      <c r="BP113" s="8">
        <f t="shared" si="71"/>
        <v>0</v>
      </c>
      <c r="BQ113" s="8">
        <f t="shared" si="72"/>
        <v>0</v>
      </c>
      <c r="BR113" s="8">
        <f t="shared" si="73"/>
        <v>0</v>
      </c>
      <c r="BS113" s="8">
        <f t="shared" si="74"/>
        <v>0</v>
      </c>
      <c r="BT113" s="8">
        <f t="shared" si="75"/>
        <v>0</v>
      </c>
      <c r="BU113" s="8">
        <f t="shared" si="76"/>
        <v>0</v>
      </c>
      <c r="BV113" s="8">
        <f t="shared" si="77"/>
        <v>0</v>
      </c>
      <c r="BW113" s="8">
        <f t="shared" si="78"/>
        <v>0</v>
      </c>
      <c r="BX113" s="8">
        <f t="shared" si="79"/>
        <v>0</v>
      </c>
      <c r="BY113" s="8">
        <f t="shared" si="80"/>
        <v>0</v>
      </c>
      <c r="BZ113" s="8">
        <f t="shared" si="81"/>
        <v>0</v>
      </c>
      <c r="CA113" s="8">
        <f t="shared" si="82"/>
        <v>0</v>
      </c>
      <c r="CB113" s="8">
        <f t="shared" si="83"/>
        <v>0</v>
      </c>
      <c r="CC113" s="8">
        <f t="shared" si="84"/>
        <v>0</v>
      </c>
      <c r="CD113" s="8">
        <f t="shared" si="85"/>
        <v>0</v>
      </c>
    </row>
    <row r="114" spans="1:82" x14ac:dyDescent="0.3">
      <c r="A114" s="1">
        <v>630</v>
      </c>
      <c r="B114" s="23">
        <f t="shared" si="8"/>
        <v>94.254878572870467</v>
      </c>
      <c r="C114" s="23">
        <f t="shared" si="9"/>
        <v>77.310419479100815</v>
      </c>
      <c r="D114" s="23">
        <f t="shared" si="10"/>
        <v>83.070930144391752</v>
      </c>
      <c r="E114" s="23">
        <f t="shared" si="11"/>
        <v>92.523902858296381</v>
      </c>
      <c r="F114" s="23">
        <f t="shared" si="12"/>
        <v>91.046799108044056</v>
      </c>
      <c r="G114" s="23">
        <f t="shared" si="13"/>
        <v>95.546799108044056</v>
      </c>
      <c r="H114" s="23">
        <f t="shared" si="14"/>
        <v>103.34679910804405</v>
      </c>
      <c r="I114" s="23">
        <f t="shared" si="15"/>
        <v>94.738662680489696</v>
      </c>
      <c r="J114" s="23">
        <f t="shared" si="16"/>
        <v>98.554878572870479</v>
      </c>
      <c r="K114" s="23">
        <f t="shared" si="17"/>
        <v>98.554878572870479</v>
      </c>
      <c r="L114" s="8">
        <f t="shared" si="18"/>
        <v>99.346799108044053</v>
      </c>
      <c r="M114" s="8">
        <f t="shared" si="19"/>
        <v>99.557707715381568</v>
      </c>
      <c r="N114" s="8">
        <f t="shared" si="20"/>
        <v>99.696966876135505</v>
      </c>
      <c r="O114" s="8">
        <f t="shared" si="21"/>
        <v>99.959997340356324</v>
      </c>
      <c r="P114" s="8">
        <f t="shared" si="22"/>
        <v>94.943969965532972</v>
      </c>
      <c r="Q114" s="8">
        <f t="shared" si="23"/>
        <v>100.75716819784525</v>
      </c>
      <c r="R114" s="8">
        <f t="shared" si="24"/>
        <v>105.05716819784524</v>
      </c>
      <c r="S114" s="8">
        <f t="shared" si="25"/>
        <v>101.41474435839731</v>
      </c>
      <c r="T114" s="8">
        <f t="shared" si="26"/>
        <v>101.79467725116073</v>
      </c>
      <c r="U114" s="8">
        <f t="shared" si="27"/>
        <v>96.284104180006125</v>
      </c>
      <c r="V114" s="8">
        <f t="shared" si="28"/>
        <v>97.117033983372082</v>
      </c>
      <c r="W114" s="8">
        <f t="shared" si="29"/>
        <v>-96.9</v>
      </c>
      <c r="X114" s="8">
        <f t="shared" si="30"/>
        <v>95.36774126899985</v>
      </c>
      <c r="Y114" s="8">
        <f t="shared" si="31"/>
        <v>3</v>
      </c>
      <c r="Z114" s="8">
        <f t="shared" si="32"/>
        <v>3</v>
      </c>
      <c r="AA114" s="8">
        <f t="shared" si="33"/>
        <v>3</v>
      </c>
      <c r="AC114" s="1">
        <v>630</v>
      </c>
      <c r="AD114" s="23">
        <f t="shared" si="34"/>
        <v>94.254878572870467</v>
      </c>
      <c r="AE114" s="23">
        <f t="shared" si="35"/>
        <v>77.310419479100815</v>
      </c>
      <c r="AF114" s="23">
        <f t="shared" si="36"/>
        <v>83.070930144391752</v>
      </c>
      <c r="AG114" s="23">
        <f t="shared" si="37"/>
        <v>92.523902858296381</v>
      </c>
      <c r="AH114" s="23">
        <f t="shared" si="38"/>
        <v>91.046799108044056</v>
      </c>
      <c r="AI114" s="23">
        <f t="shared" si="39"/>
        <v>95.546799108044056</v>
      </c>
      <c r="AJ114" s="23">
        <f t="shared" si="40"/>
        <v>103.34679910804405</v>
      </c>
      <c r="AK114" s="23">
        <f t="shared" si="41"/>
        <v>94.738662680489696</v>
      </c>
      <c r="AL114" s="23">
        <f t="shared" si="42"/>
        <v>98.554878572870479</v>
      </c>
      <c r="AM114" s="23">
        <f t="shared" si="43"/>
        <v>98.554878572870479</v>
      </c>
      <c r="AN114" s="8">
        <f t="shared" si="44"/>
        <v>99.346799108044053</v>
      </c>
      <c r="AO114" s="8">
        <f t="shared" si="45"/>
        <v>99.557707715381568</v>
      </c>
      <c r="AP114" s="8">
        <f t="shared" si="46"/>
        <v>99.696966876135505</v>
      </c>
      <c r="AQ114" s="8">
        <f t="shared" si="47"/>
        <v>99.959997340356324</v>
      </c>
      <c r="AR114" s="8">
        <f t="shared" si="48"/>
        <v>94.943969965532972</v>
      </c>
      <c r="AS114" s="8">
        <f t="shared" si="49"/>
        <v>100.75716819784525</v>
      </c>
      <c r="AT114" s="8">
        <f t="shared" si="50"/>
        <v>105.05716819784524</v>
      </c>
      <c r="AU114" s="8">
        <f t="shared" si="51"/>
        <v>101.41474435839731</v>
      </c>
      <c r="AV114" s="8">
        <f t="shared" si="52"/>
        <v>101.79467725116073</v>
      </c>
      <c r="AW114" s="8">
        <f t="shared" si="53"/>
        <v>96.284104180006125</v>
      </c>
      <c r="AX114" s="8">
        <f t="shared" si="54"/>
        <v>97.117033983372082</v>
      </c>
      <c r="AY114" s="8">
        <f t="shared" si="55"/>
        <v>-96.9</v>
      </c>
      <c r="AZ114" s="8">
        <f t="shared" si="56"/>
        <v>95.36774126899985</v>
      </c>
      <c r="BA114" s="8">
        <f t="shared" si="57"/>
        <v>3</v>
      </c>
      <c r="BB114" s="8">
        <f t="shared" si="58"/>
        <v>3</v>
      </c>
      <c r="BC114" s="8">
        <f t="shared" si="59"/>
        <v>3</v>
      </c>
      <c r="BE114" s="8">
        <f t="shared" si="60"/>
        <v>0</v>
      </c>
      <c r="BF114" s="8">
        <f t="shared" si="61"/>
        <v>0</v>
      </c>
      <c r="BG114" s="8">
        <f t="shared" si="62"/>
        <v>0</v>
      </c>
      <c r="BH114" s="8">
        <f t="shared" si="63"/>
        <v>0</v>
      </c>
      <c r="BI114" s="8">
        <f t="shared" si="64"/>
        <v>0</v>
      </c>
      <c r="BJ114" s="8">
        <f t="shared" si="65"/>
        <v>0</v>
      </c>
      <c r="BK114" s="8">
        <f t="shared" si="66"/>
        <v>0</v>
      </c>
      <c r="BL114" s="8">
        <f t="shared" si="67"/>
        <v>0</v>
      </c>
      <c r="BM114" s="8">
        <f t="shared" si="68"/>
        <v>0</v>
      </c>
      <c r="BN114" s="8">
        <f t="shared" si="69"/>
        <v>0</v>
      </c>
      <c r="BO114" s="8">
        <f t="shared" si="70"/>
        <v>0</v>
      </c>
      <c r="BP114" s="8">
        <f t="shared" si="71"/>
        <v>0</v>
      </c>
      <c r="BQ114" s="8">
        <f t="shared" si="72"/>
        <v>0</v>
      </c>
      <c r="BR114" s="8">
        <f t="shared" si="73"/>
        <v>0</v>
      </c>
      <c r="BS114" s="8">
        <f t="shared" si="74"/>
        <v>0</v>
      </c>
      <c r="BT114" s="8">
        <f t="shared" si="75"/>
        <v>0</v>
      </c>
      <c r="BU114" s="8">
        <f t="shared" si="76"/>
        <v>0</v>
      </c>
      <c r="BV114" s="8">
        <f t="shared" si="77"/>
        <v>0</v>
      </c>
      <c r="BW114" s="8">
        <f t="shared" si="78"/>
        <v>0</v>
      </c>
      <c r="BX114" s="8">
        <f t="shared" si="79"/>
        <v>0</v>
      </c>
      <c r="BY114" s="8">
        <f t="shared" si="80"/>
        <v>0</v>
      </c>
      <c r="BZ114" s="8">
        <f t="shared" si="81"/>
        <v>0</v>
      </c>
      <c r="CA114" s="8">
        <f t="shared" si="82"/>
        <v>0</v>
      </c>
      <c r="CB114" s="8">
        <f t="shared" si="83"/>
        <v>0</v>
      </c>
      <c r="CC114" s="8">
        <f t="shared" si="84"/>
        <v>0</v>
      </c>
      <c r="CD114" s="8">
        <f t="shared" si="85"/>
        <v>0</v>
      </c>
    </row>
    <row r="115" spans="1:82" x14ac:dyDescent="0.3">
      <c r="A115" s="1">
        <v>800</v>
      </c>
      <c r="B115" s="23">
        <f t="shared" si="8"/>
        <v>94.654878572870473</v>
      </c>
      <c r="C115" s="23">
        <f t="shared" si="9"/>
        <v>75.627275194393789</v>
      </c>
      <c r="D115" s="23">
        <f t="shared" si="10"/>
        <v>86.524963577379523</v>
      </c>
      <c r="E115" s="23">
        <f t="shared" si="11"/>
        <v>95.370030893974629</v>
      </c>
      <c r="F115" s="23">
        <f t="shared" si="12"/>
        <v>92.17689976889892</v>
      </c>
      <c r="G115" s="23">
        <f t="shared" si="13"/>
        <v>96.576899768898926</v>
      </c>
      <c r="H115" s="23">
        <f t="shared" si="14"/>
        <v>102.57689976889893</v>
      </c>
      <c r="I115" s="23">
        <f t="shared" si="15"/>
        <v>95.038662680489693</v>
      </c>
      <c r="J115" s="23">
        <f t="shared" si="16"/>
        <v>100.45487857287048</v>
      </c>
      <c r="K115" s="23">
        <f t="shared" si="17"/>
        <v>100.45487857287048</v>
      </c>
      <c r="L115" s="8">
        <f t="shared" si="18"/>
        <v>98.596966876135511</v>
      </c>
      <c r="M115" s="8">
        <f t="shared" si="19"/>
        <v>99.584104180006136</v>
      </c>
      <c r="N115" s="8">
        <f t="shared" si="20"/>
        <v>98.231646786939905</v>
      </c>
      <c r="O115" s="8">
        <f t="shared" si="21"/>
        <v>99.584104180006136</v>
      </c>
      <c r="P115" s="8">
        <f t="shared" si="22"/>
        <v>95.34484501925219</v>
      </c>
      <c r="Q115" s="8">
        <f t="shared" si="23"/>
        <v>97.457168197845249</v>
      </c>
      <c r="R115" s="8">
        <f t="shared" si="24"/>
        <v>101.85716819784525</v>
      </c>
      <c r="S115" s="8">
        <f t="shared" si="25"/>
        <v>99.657168197845252</v>
      </c>
      <c r="T115" s="8">
        <f t="shared" si="26"/>
        <v>99.847134644226955</v>
      </c>
      <c r="U115" s="8">
        <f t="shared" si="27"/>
        <v>92.418448554627631</v>
      </c>
      <c r="V115" s="8">
        <f t="shared" si="28"/>
        <v>93.054878572870479</v>
      </c>
      <c r="W115" s="8">
        <f t="shared" si="29"/>
        <v>-98</v>
      </c>
      <c r="X115" s="8">
        <f t="shared" si="30"/>
        <v>92.491512572466746</v>
      </c>
      <c r="Y115" s="8">
        <f t="shared" si="31"/>
        <v>1.9</v>
      </c>
      <c r="Z115" s="8">
        <f t="shared" si="32"/>
        <v>1.9</v>
      </c>
      <c r="AA115" s="8">
        <f t="shared" si="33"/>
        <v>1.9</v>
      </c>
      <c r="AC115" s="1">
        <v>800</v>
      </c>
      <c r="AD115" s="23">
        <f t="shared" si="34"/>
        <v>94.654878572870473</v>
      </c>
      <c r="AE115" s="23">
        <f t="shared" si="35"/>
        <v>75.627275194393789</v>
      </c>
      <c r="AF115" s="23">
        <f t="shared" si="36"/>
        <v>86.524963577379523</v>
      </c>
      <c r="AG115" s="23">
        <f t="shared" si="37"/>
        <v>95.370030893974629</v>
      </c>
      <c r="AH115" s="23">
        <f t="shared" si="38"/>
        <v>92.17689976889892</v>
      </c>
      <c r="AI115" s="23">
        <f t="shared" si="39"/>
        <v>96.576899768898926</v>
      </c>
      <c r="AJ115" s="23">
        <f t="shared" si="40"/>
        <v>102.57689976889893</v>
      </c>
      <c r="AK115" s="23">
        <f t="shared" si="41"/>
        <v>95.038662680489693</v>
      </c>
      <c r="AL115" s="23">
        <f t="shared" si="42"/>
        <v>100.45487857287048</v>
      </c>
      <c r="AM115" s="23">
        <f t="shared" si="43"/>
        <v>100.45487857287048</v>
      </c>
      <c r="AN115" s="8">
        <f t="shared" si="44"/>
        <v>98.596966876135511</v>
      </c>
      <c r="AO115" s="8">
        <f t="shared" si="45"/>
        <v>99.584104180006136</v>
      </c>
      <c r="AP115" s="8">
        <f t="shared" si="46"/>
        <v>98.231646786939905</v>
      </c>
      <c r="AQ115" s="8">
        <f t="shared" si="47"/>
        <v>99.584104180006136</v>
      </c>
      <c r="AR115" s="8">
        <f t="shared" si="48"/>
        <v>95.34484501925219</v>
      </c>
      <c r="AS115" s="8">
        <f t="shared" si="49"/>
        <v>97.457168197845249</v>
      </c>
      <c r="AT115" s="8">
        <f t="shared" si="50"/>
        <v>101.85716819784525</v>
      </c>
      <c r="AU115" s="8">
        <f t="shared" si="51"/>
        <v>99.657168197845252</v>
      </c>
      <c r="AV115" s="8">
        <f t="shared" si="52"/>
        <v>99.847134644226955</v>
      </c>
      <c r="AW115" s="8">
        <f t="shared" si="53"/>
        <v>92.418448554627631</v>
      </c>
      <c r="AX115" s="8">
        <f t="shared" si="54"/>
        <v>93.054878572870479</v>
      </c>
      <c r="AY115" s="8">
        <f t="shared" si="55"/>
        <v>-98</v>
      </c>
      <c r="AZ115" s="8">
        <f t="shared" si="56"/>
        <v>92.491512572466746</v>
      </c>
      <c r="BA115" s="8">
        <f t="shared" si="57"/>
        <v>1.9</v>
      </c>
      <c r="BB115" s="8">
        <f t="shared" si="58"/>
        <v>1.9</v>
      </c>
      <c r="BC115" s="8">
        <f t="shared" si="59"/>
        <v>1.9</v>
      </c>
      <c r="BE115" s="8">
        <f t="shared" si="60"/>
        <v>0</v>
      </c>
      <c r="BF115" s="8">
        <f t="shared" si="61"/>
        <v>0</v>
      </c>
      <c r="BG115" s="8">
        <f t="shared" si="62"/>
        <v>0</v>
      </c>
      <c r="BH115" s="8">
        <f t="shared" si="63"/>
        <v>0</v>
      </c>
      <c r="BI115" s="8">
        <f t="shared" si="64"/>
        <v>0</v>
      </c>
      <c r="BJ115" s="8">
        <f t="shared" si="65"/>
        <v>0</v>
      </c>
      <c r="BK115" s="8">
        <f t="shared" si="66"/>
        <v>0</v>
      </c>
      <c r="BL115" s="8">
        <f t="shared" si="67"/>
        <v>0</v>
      </c>
      <c r="BM115" s="8">
        <f t="shared" si="68"/>
        <v>0</v>
      </c>
      <c r="BN115" s="8">
        <f t="shared" si="69"/>
        <v>0</v>
      </c>
      <c r="BO115" s="8">
        <f t="shared" si="70"/>
        <v>0</v>
      </c>
      <c r="BP115" s="8">
        <f t="shared" si="71"/>
        <v>0</v>
      </c>
      <c r="BQ115" s="8">
        <f t="shared" si="72"/>
        <v>0</v>
      </c>
      <c r="BR115" s="8">
        <f t="shared" si="73"/>
        <v>0</v>
      </c>
      <c r="BS115" s="8">
        <f t="shared" si="74"/>
        <v>0</v>
      </c>
      <c r="BT115" s="8">
        <f t="shared" si="75"/>
        <v>0</v>
      </c>
      <c r="BU115" s="8">
        <f t="shared" si="76"/>
        <v>0</v>
      </c>
      <c r="BV115" s="8">
        <f t="shared" si="77"/>
        <v>0</v>
      </c>
      <c r="BW115" s="8">
        <f t="shared" si="78"/>
        <v>0</v>
      </c>
      <c r="BX115" s="8">
        <f t="shared" si="79"/>
        <v>0</v>
      </c>
      <c r="BY115" s="8">
        <f t="shared" si="80"/>
        <v>0</v>
      </c>
      <c r="BZ115" s="8">
        <f t="shared" si="81"/>
        <v>0</v>
      </c>
      <c r="CA115" s="8">
        <f t="shared" si="82"/>
        <v>0</v>
      </c>
      <c r="CB115" s="8">
        <f t="shared" si="83"/>
        <v>0</v>
      </c>
      <c r="CC115" s="8">
        <f t="shared" si="84"/>
        <v>0</v>
      </c>
      <c r="CD115" s="8">
        <f t="shared" si="85"/>
        <v>0</v>
      </c>
    </row>
    <row r="116" spans="1:82" x14ac:dyDescent="0.3">
      <c r="A116" s="1">
        <v>1000</v>
      </c>
      <c r="B116" s="23">
        <f t="shared" si="8"/>
        <v>94.554878572870464</v>
      </c>
      <c r="C116" s="23">
        <f t="shared" si="9"/>
        <v>78.296096087628655</v>
      </c>
      <c r="D116" s="23">
        <f t="shared" si="10"/>
        <v>89.891493368105216</v>
      </c>
      <c r="E116" s="23">
        <f t="shared" si="11"/>
        <v>96.363162019050321</v>
      </c>
      <c r="F116" s="23">
        <f t="shared" si="12"/>
        <v>95.843094911813736</v>
      </c>
      <c r="G116" s="23">
        <f t="shared" si="13"/>
        <v>96.543094911813739</v>
      </c>
      <c r="H116" s="23">
        <f t="shared" si="14"/>
        <v>101.14309491181373</v>
      </c>
      <c r="I116" s="23">
        <f t="shared" si="15"/>
        <v>98.08383712995257</v>
      </c>
      <c r="J116" s="23">
        <f t="shared" si="16"/>
        <v>99.754878572870481</v>
      </c>
      <c r="K116" s="23">
        <f t="shared" si="17"/>
        <v>99.754878572870481</v>
      </c>
      <c r="L116" s="8">
        <f t="shared" si="18"/>
        <v>100.07003089397462</v>
      </c>
      <c r="M116" s="8">
        <f t="shared" si="19"/>
        <v>99.57319557266861</v>
      </c>
      <c r="N116" s="8">
        <f t="shared" si="20"/>
        <v>97.343969965532963</v>
      </c>
      <c r="O116" s="8">
        <f t="shared" si="21"/>
        <v>100.98410418000613</v>
      </c>
      <c r="P116" s="8">
        <f t="shared" si="22"/>
        <v>94.951713894176478</v>
      </c>
      <c r="Q116" s="8">
        <f t="shared" si="23"/>
        <v>96.847134644226941</v>
      </c>
      <c r="R116" s="8">
        <f t="shared" si="24"/>
        <v>101.05716819784524</v>
      </c>
      <c r="S116" s="8">
        <f t="shared" si="25"/>
        <v>101.05716819784524</v>
      </c>
      <c r="T116" s="8">
        <f t="shared" si="26"/>
        <v>99.324777912015605</v>
      </c>
      <c r="U116" s="8">
        <f t="shared" si="27"/>
        <v>93.043969965532952</v>
      </c>
      <c r="V116" s="8">
        <f t="shared" si="28"/>
        <v>90.046799108044056</v>
      </c>
      <c r="W116" s="8">
        <f t="shared" si="29"/>
        <v>-96.600000000000009</v>
      </c>
      <c r="X116" s="8">
        <f t="shared" si="30"/>
        <v>90.046799108044056</v>
      </c>
      <c r="Y116" s="8">
        <f t="shared" si="31"/>
        <v>3.3</v>
      </c>
      <c r="Z116" s="8">
        <f t="shared" si="32"/>
        <v>3.3</v>
      </c>
      <c r="AA116" s="8">
        <f t="shared" si="33"/>
        <v>3.3</v>
      </c>
      <c r="AC116" s="1">
        <v>1000</v>
      </c>
      <c r="AD116" s="23">
        <f t="shared" si="34"/>
        <v>94.554878572870464</v>
      </c>
      <c r="AE116" s="23">
        <f t="shared" si="35"/>
        <v>78.296096087628655</v>
      </c>
      <c r="AF116" s="23">
        <f t="shared" si="36"/>
        <v>89.891493368105216</v>
      </c>
      <c r="AG116" s="23">
        <f t="shared" si="37"/>
        <v>96.363162019050321</v>
      </c>
      <c r="AH116" s="23">
        <f t="shared" si="38"/>
        <v>95.843094911813736</v>
      </c>
      <c r="AI116" s="23">
        <f t="shared" si="39"/>
        <v>96.543094911813739</v>
      </c>
      <c r="AJ116" s="23">
        <f t="shared" si="40"/>
        <v>101.14309491181373</v>
      </c>
      <c r="AK116" s="23">
        <f t="shared" si="41"/>
        <v>98.08383712995257</v>
      </c>
      <c r="AL116" s="23">
        <f t="shared" si="42"/>
        <v>99.754878572870481</v>
      </c>
      <c r="AM116" s="23">
        <f t="shared" si="43"/>
        <v>99.754878572870481</v>
      </c>
      <c r="AN116" s="8">
        <f t="shared" si="44"/>
        <v>100.07003089397462</v>
      </c>
      <c r="AO116" s="8">
        <f t="shared" si="45"/>
        <v>99.57319557266861</v>
      </c>
      <c r="AP116" s="8">
        <f t="shared" si="46"/>
        <v>97.343969965532963</v>
      </c>
      <c r="AQ116" s="8">
        <f t="shared" si="47"/>
        <v>100.98410418000613</v>
      </c>
      <c r="AR116" s="8">
        <f t="shared" si="48"/>
        <v>94.951713894176478</v>
      </c>
      <c r="AS116" s="8">
        <f t="shared" si="49"/>
        <v>96.847134644226941</v>
      </c>
      <c r="AT116" s="8">
        <f t="shared" si="50"/>
        <v>101.05716819784524</v>
      </c>
      <c r="AU116" s="8">
        <f t="shared" si="51"/>
        <v>101.05716819784524</v>
      </c>
      <c r="AV116" s="8">
        <f t="shared" si="52"/>
        <v>99.324777912015605</v>
      </c>
      <c r="AW116" s="8">
        <f t="shared" si="53"/>
        <v>93.043969965532952</v>
      </c>
      <c r="AX116" s="8">
        <f t="shared" si="54"/>
        <v>90.046799108044056</v>
      </c>
      <c r="AY116" s="8">
        <f t="shared" si="55"/>
        <v>-96.600000000000009</v>
      </c>
      <c r="AZ116" s="8">
        <f t="shared" si="56"/>
        <v>90.046799108044056</v>
      </c>
      <c r="BA116" s="8">
        <f t="shared" si="57"/>
        <v>3.3</v>
      </c>
      <c r="BB116" s="8">
        <f t="shared" si="58"/>
        <v>3.3</v>
      </c>
      <c r="BC116" s="8">
        <f t="shared" si="59"/>
        <v>3.3</v>
      </c>
      <c r="BE116" s="8">
        <f t="shared" si="60"/>
        <v>0</v>
      </c>
      <c r="BF116" s="8">
        <f t="shared" si="61"/>
        <v>0</v>
      </c>
      <c r="BG116" s="8">
        <f t="shared" si="62"/>
        <v>0</v>
      </c>
      <c r="BH116" s="8">
        <f t="shared" si="63"/>
        <v>0</v>
      </c>
      <c r="BI116" s="8">
        <f t="shared" si="64"/>
        <v>0</v>
      </c>
      <c r="BJ116" s="8">
        <f t="shared" si="65"/>
        <v>0</v>
      </c>
      <c r="BK116" s="8">
        <f t="shared" si="66"/>
        <v>0</v>
      </c>
      <c r="BL116" s="8">
        <f t="shared" si="67"/>
        <v>0</v>
      </c>
      <c r="BM116" s="8">
        <f t="shared" si="68"/>
        <v>0</v>
      </c>
      <c r="BN116" s="8">
        <f t="shared" si="69"/>
        <v>0</v>
      </c>
      <c r="BO116" s="8">
        <f t="shared" si="70"/>
        <v>0</v>
      </c>
      <c r="BP116" s="8">
        <f t="shared" si="71"/>
        <v>0</v>
      </c>
      <c r="BQ116" s="8">
        <f t="shared" si="72"/>
        <v>0</v>
      </c>
      <c r="BR116" s="8">
        <f t="shared" si="73"/>
        <v>0</v>
      </c>
      <c r="BS116" s="8">
        <f t="shared" si="74"/>
        <v>0</v>
      </c>
      <c r="BT116" s="8">
        <f t="shared" si="75"/>
        <v>0</v>
      </c>
      <c r="BU116" s="8">
        <f t="shared" si="76"/>
        <v>0</v>
      </c>
      <c r="BV116" s="8">
        <f t="shared" si="77"/>
        <v>0</v>
      </c>
      <c r="BW116" s="8">
        <f t="shared" si="78"/>
        <v>0</v>
      </c>
      <c r="BX116" s="8">
        <f t="shared" si="79"/>
        <v>0</v>
      </c>
      <c r="BY116" s="8">
        <f t="shared" si="80"/>
        <v>0</v>
      </c>
      <c r="BZ116" s="8">
        <f t="shared" si="81"/>
        <v>0</v>
      </c>
      <c r="CA116" s="8">
        <f t="shared" si="82"/>
        <v>0</v>
      </c>
      <c r="CB116" s="8">
        <f t="shared" si="83"/>
        <v>0</v>
      </c>
      <c r="CC116" s="8">
        <f t="shared" si="84"/>
        <v>0</v>
      </c>
      <c r="CD116" s="8">
        <f t="shared" si="85"/>
        <v>0</v>
      </c>
    </row>
    <row r="117" spans="1:82" x14ac:dyDescent="0.3">
      <c r="A117" s="1">
        <v>1250</v>
      </c>
      <c r="B117" s="23">
        <f t="shared" si="8"/>
        <v>93.913329787141762</v>
      </c>
      <c r="C117" s="23">
        <f t="shared" si="9"/>
        <v>81.41041947910081</v>
      </c>
      <c r="D117" s="23">
        <f t="shared" si="10"/>
        <v>87.768906143373769</v>
      </c>
      <c r="E117" s="23">
        <f t="shared" si="11"/>
        <v>94.84484501925219</v>
      </c>
      <c r="F117" s="23">
        <f t="shared" si="12"/>
        <v>93.631646786939896</v>
      </c>
      <c r="G117" s="23">
        <f t="shared" si="13"/>
        <v>95.631646786939896</v>
      </c>
      <c r="H117" s="23">
        <f t="shared" si="14"/>
        <v>98.631646786939896</v>
      </c>
      <c r="I117" s="23">
        <f t="shared" si="15"/>
        <v>97.214080592836652</v>
      </c>
      <c r="J117" s="23">
        <f t="shared" si="16"/>
        <v>98.054878572870479</v>
      </c>
      <c r="K117" s="23">
        <f t="shared" si="17"/>
        <v>98.054878572870479</v>
      </c>
      <c r="L117" s="8">
        <f t="shared" si="18"/>
        <v>97.278649876337354</v>
      </c>
      <c r="M117" s="8">
        <f t="shared" si="19"/>
        <v>97.80471080477902</v>
      </c>
      <c r="N117" s="8">
        <f t="shared" si="20"/>
        <v>96.913329787141762</v>
      </c>
      <c r="O117" s="8">
        <f t="shared" si="21"/>
        <v>96.913329787141762</v>
      </c>
      <c r="P117" s="8">
        <f t="shared" si="22"/>
        <v>94.988683429955657</v>
      </c>
      <c r="Q117" s="8">
        <f t="shared" si="23"/>
        <v>96.957168197845235</v>
      </c>
      <c r="R117" s="8">
        <f t="shared" si="24"/>
        <v>97.147134644226938</v>
      </c>
      <c r="S117" s="8">
        <f t="shared" si="25"/>
        <v>100.76457659030585</v>
      </c>
      <c r="T117" s="8">
        <f t="shared" si="26"/>
        <v>99.157168197845238</v>
      </c>
      <c r="U117" s="8">
        <f t="shared" si="27"/>
        <v>90.384104180006119</v>
      </c>
      <c r="V117" s="8">
        <f t="shared" si="28"/>
        <v>88.246799108044044</v>
      </c>
      <c r="W117" s="8">
        <f t="shared" si="29"/>
        <v>-96.300000000000011</v>
      </c>
      <c r="X117" s="8">
        <f t="shared" si="30"/>
        <v>89.981479018848461</v>
      </c>
      <c r="Y117" s="8">
        <f t="shared" si="31"/>
        <v>3.6</v>
      </c>
      <c r="Z117" s="8">
        <f t="shared" si="32"/>
        <v>3.6</v>
      </c>
      <c r="AA117" s="8">
        <f t="shared" si="33"/>
        <v>3.6</v>
      </c>
      <c r="AC117" s="1">
        <v>1250</v>
      </c>
      <c r="AD117" s="23">
        <f t="shared" si="34"/>
        <v>93.913329787141762</v>
      </c>
      <c r="AE117" s="23">
        <f t="shared" si="35"/>
        <v>81.41041947910081</v>
      </c>
      <c r="AF117" s="23">
        <f t="shared" si="36"/>
        <v>87.768906143373769</v>
      </c>
      <c r="AG117" s="23">
        <f t="shared" si="37"/>
        <v>94.84484501925219</v>
      </c>
      <c r="AH117" s="23">
        <f t="shared" si="38"/>
        <v>93.631646786939896</v>
      </c>
      <c r="AI117" s="23">
        <f t="shared" si="39"/>
        <v>95.631646786939896</v>
      </c>
      <c r="AJ117" s="23">
        <f t="shared" si="40"/>
        <v>98.631646786939896</v>
      </c>
      <c r="AK117" s="23">
        <f t="shared" si="41"/>
        <v>97.214080592836652</v>
      </c>
      <c r="AL117" s="23">
        <f t="shared" si="42"/>
        <v>98.054878572870479</v>
      </c>
      <c r="AM117" s="23">
        <f t="shared" si="43"/>
        <v>98.054878572870479</v>
      </c>
      <c r="AN117" s="8">
        <f t="shared" si="44"/>
        <v>97.278649876337354</v>
      </c>
      <c r="AO117" s="8">
        <f t="shared" si="45"/>
        <v>97.80471080477902</v>
      </c>
      <c r="AP117" s="8">
        <f t="shared" si="46"/>
        <v>96.913329787141762</v>
      </c>
      <c r="AQ117" s="8">
        <f t="shared" si="47"/>
        <v>96.913329787141762</v>
      </c>
      <c r="AR117" s="8">
        <f t="shared" si="48"/>
        <v>94.988683429955657</v>
      </c>
      <c r="AS117" s="8">
        <f t="shared" si="49"/>
        <v>96.957168197845235</v>
      </c>
      <c r="AT117" s="8">
        <f t="shared" si="50"/>
        <v>97.147134644226938</v>
      </c>
      <c r="AU117" s="8">
        <f t="shared" si="51"/>
        <v>100.76457659030585</v>
      </c>
      <c r="AV117" s="8">
        <f t="shared" si="52"/>
        <v>99.157168197845238</v>
      </c>
      <c r="AW117" s="8">
        <f t="shared" si="53"/>
        <v>90.384104180006119</v>
      </c>
      <c r="AX117" s="8">
        <f t="shared" si="54"/>
        <v>88.246799108044044</v>
      </c>
      <c r="AY117" s="8">
        <f t="shared" si="55"/>
        <v>-96.300000000000011</v>
      </c>
      <c r="AZ117" s="8">
        <f t="shared" si="56"/>
        <v>89.981479018848461</v>
      </c>
      <c r="BA117" s="8">
        <f t="shared" si="57"/>
        <v>3.6</v>
      </c>
      <c r="BB117" s="8">
        <f t="shared" si="58"/>
        <v>3.6</v>
      </c>
      <c r="BC117" s="8">
        <f t="shared" si="59"/>
        <v>3.6</v>
      </c>
      <c r="BE117" s="8">
        <f t="shared" si="60"/>
        <v>0</v>
      </c>
      <c r="BF117" s="8">
        <f t="shared" si="61"/>
        <v>0</v>
      </c>
      <c r="BG117" s="8">
        <f t="shared" si="62"/>
        <v>0</v>
      </c>
      <c r="BH117" s="8">
        <f t="shared" si="63"/>
        <v>0</v>
      </c>
      <c r="BI117" s="8">
        <f t="shared" si="64"/>
        <v>0</v>
      </c>
      <c r="BJ117" s="8">
        <f t="shared" si="65"/>
        <v>0</v>
      </c>
      <c r="BK117" s="8">
        <f t="shared" si="66"/>
        <v>0</v>
      </c>
      <c r="BL117" s="8">
        <f t="shared" si="67"/>
        <v>0</v>
      </c>
      <c r="BM117" s="8">
        <f t="shared" si="68"/>
        <v>0</v>
      </c>
      <c r="BN117" s="8">
        <f t="shared" si="69"/>
        <v>0</v>
      </c>
      <c r="BO117" s="8">
        <f t="shared" si="70"/>
        <v>0</v>
      </c>
      <c r="BP117" s="8">
        <f t="shared" si="71"/>
        <v>0</v>
      </c>
      <c r="BQ117" s="8">
        <f t="shared" si="72"/>
        <v>0</v>
      </c>
      <c r="BR117" s="8">
        <f t="shared" si="73"/>
        <v>0</v>
      </c>
      <c r="BS117" s="8">
        <f t="shared" si="74"/>
        <v>0</v>
      </c>
      <c r="BT117" s="8">
        <f t="shared" si="75"/>
        <v>0</v>
      </c>
      <c r="BU117" s="8">
        <f t="shared" si="76"/>
        <v>0</v>
      </c>
      <c r="BV117" s="8">
        <f t="shared" si="77"/>
        <v>0</v>
      </c>
      <c r="BW117" s="8">
        <f t="shared" si="78"/>
        <v>0</v>
      </c>
      <c r="BX117" s="8">
        <f t="shared" si="79"/>
        <v>0</v>
      </c>
      <c r="BY117" s="8">
        <f t="shared" si="80"/>
        <v>0</v>
      </c>
      <c r="BZ117" s="8">
        <f t="shared" si="81"/>
        <v>0</v>
      </c>
      <c r="CA117" s="8">
        <f t="shared" si="82"/>
        <v>0</v>
      </c>
      <c r="CB117" s="8">
        <f t="shared" si="83"/>
        <v>0</v>
      </c>
      <c r="CC117" s="8">
        <f t="shared" si="84"/>
        <v>0</v>
      </c>
      <c r="CD117" s="8">
        <f t="shared" si="85"/>
        <v>0</v>
      </c>
    </row>
    <row r="118" spans="1:82" x14ac:dyDescent="0.3">
      <c r="A118" s="1">
        <v>1600</v>
      </c>
      <c r="B118" s="23">
        <f t="shared" si="8"/>
        <v>90.754878572870467</v>
      </c>
      <c r="C118" s="23">
        <f t="shared" si="9"/>
        <v>77.595251979688385</v>
      </c>
      <c r="D118" s="23">
        <f t="shared" si="10"/>
        <v>84.365679396983566</v>
      </c>
      <c r="E118" s="23">
        <f t="shared" si="11"/>
        <v>92.5279425907096</v>
      </c>
      <c r="F118" s="23">
        <f t="shared" si="12"/>
        <v>90.168616322719075</v>
      </c>
      <c r="G118" s="23">
        <f t="shared" si="13"/>
        <v>93.468616322719072</v>
      </c>
      <c r="H118" s="23">
        <f t="shared" si="14"/>
        <v>95.06861632271908</v>
      </c>
      <c r="I118" s="23">
        <f t="shared" si="15"/>
        <v>93.46327390623911</v>
      </c>
      <c r="J118" s="23">
        <f t="shared" si="16"/>
        <v>94.554878572870479</v>
      </c>
      <c r="K118" s="23">
        <f t="shared" si="17"/>
        <v>94.554878572870479</v>
      </c>
      <c r="L118" s="8">
        <f t="shared" si="18"/>
        <v>94.759997340356321</v>
      </c>
      <c r="M118" s="8">
        <f t="shared" si="19"/>
        <v>93.284104180006125</v>
      </c>
      <c r="N118" s="8">
        <f t="shared" si="20"/>
        <v>93.284104180006125</v>
      </c>
      <c r="O118" s="8">
        <f t="shared" si="21"/>
        <v>93.313329787141768</v>
      </c>
      <c r="P118" s="8">
        <f t="shared" si="22"/>
        <v>91.478649876337357</v>
      </c>
      <c r="Q118" s="8">
        <f t="shared" si="23"/>
        <v>93.634811465633888</v>
      </c>
      <c r="R118" s="8">
        <f t="shared" si="24"/>
        <v>93.824777912015605</v>
      </c>
      <c r="S118" s="8">
        <f t="shared" si="25"/>
        <v>95.544845019252179</v>
      </c>
      <c r="T118" s="8">
        <f t="shared" si="26"/>
        <v>95.9247779120156</v>
      </c>
      <c r="U118" s="8">
        <f t="shared" si="27"/>
        <v>85.300131554829491</v>
      </c>
      <c r="V118" s="8">
        <f t="shared" si="28"/>
        <v>82.354878572870462</v>
      </c>
      <c r="W118" s="8">
        <f t="shared" si="29"/>
        <v>-97.800000000000011</v>
      </c>
      <c r="X118" s="8">
        <f t="shared" si="30"/>
        <v>87.502421179804259</v>
      </c>
      <c r="Y118" s="8">
        <f t="shared" si="31"/>
        <v>2.1</v>
      </c>
      <c r="Z118" s="8">
        <f t="shared" si="32"/>
        <v>2.1</v>
      </c>
      <c r="AA118" s="8">
        <f t="shared" si="33"/>
        <v>2.1</v>
      </c>
      <c r="AC118" s="1">
        <v>1600</v>
      </c>
      <c r="AD118" s="23">
        <f t="shared" si="34"/>
        <v>90.754878572870467</v>
      </c>
      <c r="AE118" s="23">
        <f t="shared" si="35"/>
        <v>77.595251979688385</v>
      </c>
      <c r="AF118" s="23">
        <f t="shared" si="36"/>
        <v>84.365679396983566</v>
      </c>
      <c r="AG118" s="23">
        <f t="shared" si="37"/>
        <v>92.5279425907096</v>
      </c>
      <c r="AH118" s="23">
        <f t="shared" si="38"/>
        <v>90.168616322719075</v>
      </c>
      <c r="AI118" s="23">
        <f t="shared" si="39"/>
        <v>93.468616322719072</v>
      </c>
      <c r="AJ118" s="23">
        <f t="shared" si="40"/>
        <v>95.06861632271908</v>
      </c>
      <c r="AK118" s="23">
        <f t="shared" si="41"/>
        <v>93.46327390623911</v>
      </c>
      <c r="AL118" s="23">
        <f t="shared" si="42"/>
        <v>94.554878572870479</v>
      </c>
      <c r="AM118" s="23">
        <f t="shared" si="43"/>
        <v>94.554878572870479</v>
      </c>
      <c r="AN118" s="8">
        <f t="shared" si="44"/>
        <v>94.759997340356321</v>
      </c>
      <c r="AO118" s="8">
        <f t="shared" si="45"/>
        <v>93.284104180006125</v>
      </c>
      <c r="AP118" s="8">
        <f t="shared" si="46"/>
        <v>93.284104180006125</v>
      </c>
      <c r="AQ118" s="8">
        <f t="shared" si="47"/>
        <v>93.313329787141768</v>
      </c>
      <c r="AR118" s="8">
        <f t="shared" si="48"/>
        <v>91.478649876337357</v>
      </c>
      <c r="AS118" s="8">
        <f t="shared" si="49"/>
        <v>93.634811465633888</v>
      </c>
      <c r="AT118" s="8">
        <f t="shared" si="50"/>
        <v>93.824777912015605</v>
      </c>
      <c r="AU118" s="8">
        <f t="shared" si="51"/>
        <v>95.544845019252179</v>
      </c>
      <c r="AV118" s="8">
        <f t="shared" si="52"/>
        <v>95.9247779120156</v>
      </c>
      <c r="AW118" s="8">
        <f t="shared" si="53"/>
        <v>85.300131554829491</v>
      </c>
      <c r="AX118" s="8">
        <f t="shared" si="54"/>
        <v>82.354878572870462</v>
      </c>
      <c r="AY118" s="8">
        <f t="shared" si="55"/>
        <v>-97.800000000000011</v>
      </c>
      <c r="AZ118" s="8">
        <f t="shared" si="56"/>
        <v>87.502421179804259</v>
      </c>
      <c r="BA118" s="8">
        <f t="shared" si="57"/>
        <v>2.1</v>
      </c>
      <c r="BB118" s="8">
        <f t="shared" si="58"/>
        <v>2.1</v>
      </c>
      <c r="BC118" s="8">
        <f t="shared" si="59"/>
        <v>2.1</v>
      </c>
      <c r="BE118" s="8">
        <f t="shared" si="60"/>
        <v>0</v>
      </c>
      <c r="BF118" s="8">
        <f t="shared" si="61"/>
        <v>0</v>
      </c>
      <c r="BG118" s="8">
        <f t="shared" si="62"/>
        <v>0</v>
      </c>
      <c r="BH118" s="8">
        <f t="shared" si="63"/>
        <v>0</v>
      </c>
      <c r="BI118" s="8">
        <f t="shared" si="64"/>
        <v>0</v>
      </c>
      <c r="BJ118" s="8">
        <f t="shared" si="65"/>
        <v>0</v>
      </c>
      <c r="BK118" s="8">
        <f t="shared" si="66"/>
        <v>0</v>
      </c>
      <c r="BL118" s="8">
        <f t="shared" si="67"/>
        <v>0</v>
      </c>
      <c r="BM118" s="8">
        <f t="shared" si="68"/>
        <v>0</v>
      </c>
      <c r="BN118" s="8">
        <f t="shared" si="69"/>
        <v>0</v>
      </c>
      <c r="BO118" s="8">
        <f t="shared" si="70"/>
        <v>0</v>
      </c>
      <c r="BP118" s="8">
        <f t="shared" si="71"/>
        <v>0</v>
      </c>
      <c r="BQ118" s="8">
        <f t="shared" si="72"/>
        <v>0</v>
      </c>
      <c r="BR118" s="8">
        <f t="shared" si="73"/>
        <v>0</v>
      </c>
      <c r="BS118" s="8">
        <f t="shared" si="74"/>
        <v>0</v>
      </c>
      <c r="BT118" s="8">
        <f t="shared" si="75"/>
        <v>0</v>
      </c>
      <c r="BU118" s="8">
        <f t="shared" si="76"/>
        <v>0</v>
      </c>
      <c r="BV118" s="8">
        <f t="shared" si="77"/>
        <v>0</v>
      </c>
      <c r="BW118" s="8">
        <f t="shared" si="78"/>
        <v>0</v>
      </c>
      <c r="BX118" s="8">
        <f t="shared" si="79"/>
        <v>0</v>
      </c>
      <c r="BY118" s="8">
        <f t="shared" si="80"/>
        <v>0</v>
      </c>
      <c r="BZ118" s="8">
        <f t="shared" si="81"/>
        <v>0</v>
      </c>
      <c r="CA118" s="8">
        <f t="shared" si="82"/>
        <v>0</v>
      </c>
      <c r="CB118" s="8">
        <f t="shared" si="83"/>
        <v>0</v>
      </c>
      <c r="CC118" s="8">
        <f t="shared" si="84"/>
        <v>0</v>
      </c>
      <c r="CD118" s="8">
        <f t="shared" si="85"/>
        <v>0</v>
      </c>
    </row>
    <row r="119" spans="1:82" x14ac:dyDescent="0.3">
      <c r="A119" s="1">
        <v>2000</v>
      </c>
      <c r="B119" s="23">
        <f t="shared" si="8"/>
        <v>88.315619412116547</v>
      </c>
      <c r="C119" s="23">
        <f t="shared" si="9"/>
        <v>78.156766085278392</v>
      </c>
      <c r="D119" s="23">
        <f t="shared" si="10"/>
        <v>81.989469367087253</v>
      </c>
      <c r="E119" s="23">
        <f t="shared" si="11"/>
        <v>89.484104180006142</v>
      </c>
      <c r="F119" s="23">
        <f t="shared" si="12"/>
        <v>86.357168197845255</v>
      </c>
      <c r="G119" s="23">
        <f t="shared" si="13"/>
        <v>89.257168197845246</v>
      </c>
      <c r="H119" s="23">
        <f t="shared" si="14"/>
        <v>91.057168197845257</v>
      </c>
      <c r="I119" s="23">
        <f t="shared" si="15"/>
        <v>88.970930144391758</v>
      </c>
      <c r="J119" s="23">
        <f t="shared" si="16"/>
        <v>91.254878572870496</v>
      </c>
      <c r="K119" s="23">
        <f t="shared" si="17"/>
        <v>91.254878572870496</v>
      </c>
      <c r="L119" s="8">
        <f t="shared" si="18"/>
        <v>90.413329787141777</v>
      </c>
      <c r="M119" s="8">
        <f t="shared" si="19"/>
        <v>90.749424269201725</v>
      </c>
      <c r="N119" s="8">
        <f t="shared" si="20"/>
        <v>90.384104180006133</v>
      </c>
      <c r="O119" s="8">
        <f t="shared" si="21"/>
        <v>90.384104180006133</v>
      </c>
      <c r="P119" s="8">
        <f t="shared" si="22"/>
        <v>88.18410418000613</v>
      </c>
      <c r="Q119" s="8">
        <f t="shared" si="23"/>
        <v>90.83710109060867</v>
      </c>
      <c r="R119" s="8">
        <f t="shared" si="24"/>
        <v>90.457168197845249</v>
      </c>
      <c r="S119" s="8">
        <f t="shared" si="25"/>
        <v>92.657168197845252</v>
      </c>
      <c r="T119" s="8">
        <f t="shared" si="26"/>
        <v>90.457168197845249</v>
      </c>
      <c r="U119" s="8">
        <f t="shared" si="27"/>
        <v>81.757168197845246</v>
      </c>
      <c r="V119" s="8">
        <f t="shared" si="28"/>
        <v>81.654878572870473</v>
      </c>
      <c r="W119" s="8">
        <f t="shared" si="29"/>
        <v>-98.5</v>
      </c>
      <c r="X119" s="8">
        <f t="shared" si="30"/>
        <v>88.18410418000613</v>
      </c>
      <c r="Y119" s="8">
        <f t="shared" si="31"/>
        <v>1.4</v>
      </c>
      <c r="Z119" s="8">
        <f t="shared" si="32"/>
        <v>1.4</v>
      </c>
      <c r="AA119" s="8">
        <f t="shared" si="33"/>
        <v>1.4</v>
      </c>
      <c r="AC119" s="1">
        <v>2000</v>
      </c>
      <c r="AD119" s="23">
        <f t="shared" si="34"/>
        <v>88.315619412116547</v>
      </c>
      <c r="AE119" s="23">
        <f t="shared" si="35"/>
        <v>78.156766085278392</v>
      </c>
      <c r="AF119" s="23">
        <f t="shared" si="36"/>
        <v>81.989469367087253</v>
      </c>
      <c r="AG119" s="23">
        <f t="shared" si="37"/>
        <v>89.484104180006142</v>
      </c>
      <c r="AH119" s="23">
        <f t="shared" si="38"/>
        <v>86.357168197845255</v>
      </c>
      <c r="AI119" s="23">
        <f t="shared" si="39"/>
        <v>89.257168197845246</v>
      </c>
      <c r="AJ119" s="23">
        <f t="shared" si="40"/>
        <v>91.057168197845257</v>
      </c>
      <c r="AK119" s="23">
        <f t="shared" si="41"/>
        <v>88.970930144391758</v>
      </c>
      <c r="AL119" s="23">
        <f t="shared" si="42"/>
        <v>91.254878572870496</v>
      </c>
      <c r="AM119" s="23">
        <f t="shared" si="43"/>
        <v>91.254878572870496</v>
      </c>
      <c r="AN119" s="8">
        <f t="shared" si="44"/>
        <v>90.413329787141777</v>
      </c>
      <c r="AO119" s="8">
        <f t="shared" si="45"/>
        <v>90.749424269201725</v>
      </c>
      <c r="AP119" s="8">
        <f t="shared" si="46"/>
        <v>90.384104180006133</v>
      </c>
      <c r="AQ119" s="8">
        <f t="shared" si="47"/>
        <v>90.384104180006133</v>
      </c>
      <c r="AR119" s="8">
        <f t="shared" si="48"/>
        <v>88.18410418000613</v>
      </c>
      <c r="AS119" s="8">
        <f t="shared" si="49"/>
        <v>90.83710109060867</v>
      </c>
      <c r="AT119" s="8">
        <f t="shared" si="50"/>
        <v>90.457168197845249</v>
      </c>
      <c r="AU119" s="8">
        <f t="shared" si="51"/>
        <v>92.657168197845252</v>
      </c>
      <c r="AV119" s="8">
        <f t="shared" si="52"/>
        <v>90.457168197845249</v>
      </c>
      <c r="AW119" s="8">
        <f t="shared" si="53"/>
        <v>81.757168197845246</v>
      </c>
      <c r="AX119" s="8">
        <f t="shared" si="54"/>
        <v>81.654878572870473</v>
      </c>
      <c r="AY119" s="8">
        <f t="shared" si="55"/>
        <v>-98.5</v>
      </c>
      <c r="AZ119" s="8">
        <f t="shared" si="56"/>
        <v>88.18410418000613</v>
      </c>
      <c r="BA119" s="8">
        <f t="shared" si="57"/>
        <v>1.4</v>
      </c>
      <c r="BB119" s="8">
        <f t="shared" si="58"/>
        <v>1.4</v>
      </c>
      <c r="BC119" s="8">
        <f t="shared" si="59"/>
        <v>1.4</v>
      </c>
      <c r="BE119" s="8">
        <f t="shared" si="60"/>
        <v>0</v>
      </c>
      <c r="BF119" s="8">
        <f t="shared" si="61"/>
        <v>0</v>
      </c>
      <c r="BG119" s="8">
        <f t="shared" si="62"/>
        <v>0</v>
      </c>
      <c r="BH119" s="8">
        <f t="shared" si="63"/>
        <v>0</v>
      </c>
      <c r="BI119" s="8">
        <f t="shared" si="64"/>
        <v>0</v>
      </c>
      <c r="BJ119" s="8">
        <f t="shared" si="65"/>
        <v>0</v>
      </c>
      <c r="BK119" s="8">
        <f t="shared" si="66"/>
        <v>0</v>
      </c>
      <c r="BL119" s="8">
        <f t="shared" si="67"/>
        <v>0</v>
      </c>
      <c r="BM119" s="8">
        <f t="shared" si="68"/>
        <v>0</v>
      </c>
      <c r="BN119" s="8">
        <f t="shared" si="69"/>
        <v>0</v>
      </c>
      <c r="BO119" s="8">
        <f t="shared" si="70"/>
        <v>0</v>
      </c>
      <c r="BP119" s="8">
        <f t="shared" si="71"/>
        <v>0</v>
      </c>
      <c r="BQ119" s="8">
        <f t="shared" si="72"/>
        <v>0</v>
      </c>
      <c r="BR119" s="8">
        <f t="shared" si="73"/>
        <v>0</v>
      </c>
      <c r="BS119" s="8">
        <f t="shared" si="74"/>
        <v>0</v>
      </c>
      <c r="BT119" s="8">
        <f t="shared" si="75"/>
        <v>0</v>
      </c>
      <c r="BU119" s="8">
        <f t="shared" si="76"/>
        <v>0</v>
      </c>
      <c r="BV119" s="8">
        <f t="shared" si="77"/>
        <v>0</v>
      </c>
      <c r="BW119" s="8">
        <f t="shared" si="78"/>
        <v>0</v>
      </c>
      <c r="BX119" s="8">
        <f t="shared" si="79"/>
        <v>0</v>
      </c>
      <c r="BY119" s="8">
        <f t="shared" si="80"/>
        <v>0</v>
      </c>
      <c r="BZ119" s="8">
        <f t="shared" si="81"/>
        <v>0</v>
      </c>
      <c r="CA119" s="8">
        <f t="shared" si="82"/>
        <v>0</v>
      </c>
      <c r="CB119" s="8">
        <f t="shared" si="83"/>
        <v>0</v>
      </c>
      <c r="CC119" s="8">
        <f t="shared" si="84"/>
        <v>0</v>
      </c>
      <c r="CD119" s="8">
        <f t="shared" si="85"/>
        <v>0</v>
      </c>
    </row>
    <row r="120" spans="1:82" x14ac:dyDescent="0.3">
      <c r="A120" s="1">
        <v>2500</v>
      </c>
      <c r="B120" s="23">
        <f t="shared" si="8"/>
        <v>85.749424269201725</v>
      </c>
      <c r="C120" s="23">
        <f t="shared" si="9"/>
        <v>77.139910369985415</v>
      </c>
      <c r="D120" s="23">
        <f t="shared" si="10"/>
        <v>78.689469367087256</v>
      </c>
      <c r="E120" s="23">
        <f t="shared" si="11"/>
        <v>86.284104180006139</v>
      </c>
      <c r="F120" s="23">
        <f t="shared" si="12"/>
        <v>82.984104180006142</v>
      </c>
      <c r="G120" s="23">
        <f t="shared" si="13"/>
        <v>84.884104180006133</v>
      </c>
      <c r="H120" s="23">
        <f t="shared" si="14"/>
        <v>86.984104180006142</v>
      </c>
      <c r="I120" s="23">
        <f t="shared" si="15"/>
        <v>83.238662680489696</v>
      </c>
      <c r="J120" s="23">
        <f t="shared" si="16"/>
        <v>88.454878572870484</v>
      </c>
      <c r="K120" s="23">
        <f t="shared" si="17"/>
        <v>88.454878572870484</v>
      </c>
      <c r="L120" s="8">
        <f t="shared" si="18"/>
        <v>88.812454733422555</v>
      </c>
      <c r="M120" s="8">
        <f t="shared" si="19"/>
        <v>88.315619412116547</v>
      </c>
      <c r="N120" s="8">
        <f t="shared" si="20"/>
        <v>86.013329787141785</v>
      </c>
      <c r="O120" s="8">
        <f t="shared" si="21"/>
        <v>90.054543036687576</v>
      </c>
      <c r="P120" s="8">
        <f t="shared" si="22"/>
        <v>88.146799108044064</v>
      </c>
      <c r="Q120" s="8">
        <f t="shared" si="23"/>
        <v>88.257168197845246</v>
      </c>
      <c r="R120" s="8">
        <f t="shared" si="24"/>
        <v>88.257168197845246</v>
      </c>
      <c r="S120" s="8">
        <f t="shared" si="25"/>
        <v>90.457168197845249</v>
      </c>
      <c r="T120" s="8">
        <f t="shared" si="26"/>
        <v>88.257168197845246</v>
      </c>
      <c r="U120" s="8">
        <f t="shared" si="27"/>
        <v>77.313329787141782</v>
      </c>
      <c r="V120" s="8">
        <f t="shared" si="28"/>
        <v>77.254878572870496</v>
      </c>
      <c r="W120" s="8">
        <f t="shared" si="29"/>
        <v>-98.5</v>
      </c>
      <c r="X120" s="8">
        <f t="shared" si="30"/>
        <v>79.484104180006142</v>
      </c>
      <c r="Y120" s="8">
        <f t="shared" si="31"/>
        <v>1.4</v>
      </c>
      <c r="Z120" s="8">
        <f t="shared" si="32"/>
        <v>1.4</v>
      </c>
      <c r="AA120" s="8">
        <f t="shared" si="33"/>
        <v>1.4</v>
      </c>
      <c r="AC120" s="1">
        <v>2500</v>
      </c>
      <c r="AD120" s="23">
        <f t="shared" si="34"/>
        <v>85.749424269201725</v>
      </c>
      <c r="AE120" s="23">
        <f t="shared" si="35"/>
        <v>77.139910369985415</v>
      </c>
      <c r="AF120" s="23">
        <f t="shared" si="36"/>
        <v>78.689469367087256</v>
      </c>
      <c r="AG120" s="23">
        <f t="shared" si="37"/>
        <v>86.284104180006139</v>
      </c>
      <c r="AH120" s="23">
        <f t="shared" si="38"/>
        <v>82.984104180006142</v>
      </c>
      <c r="AI120" s="23">
        <f t="shared" si="39"/>
        <v>84.884104180006133</v>
      </c>
      <c r="AJ120" s="23">
        <f t="shared" si="40"/>
        <v>86.984104180006142</v>
      </c>
      <c r="AK120" s="23">
        <f t="shared" si="41"/>
        <v>83.238662680489696</v>
      </c>
      <c r="AL120" s="23">
        <f t="shared" si="42"/>
        <v>88.454878572870484</v>
      </c>
      <c r="AM120" s="23">
        <f t="shared" si="43"/>
        <v>88.454878572870484</v>
      </c>
      <c r="AN120" s="8">
        <f t="shared" si="44"/>
        <v>88.812454733422555</v>
      </c>
      <c r="AO120" s="8">
        <f t="shared" si="45"/>
        <v>88.315619412116547</v>
      </c>
      <c r="AP120" s="8">
        <f t="shared" si="46"/>
        <v>86.013329787141785</v>
      </c>
      <c r="AQ120" s="8">
        <f t="shared" si="47"/>
        <v>90.054543036687576</v>
      </c>
      <c r="AR120" s="8">
        <f t="shared" si="48"/>
        <v>88.146799108044064</v>
      </c>
      <c r="AS120" s="8">
        <f t="shared" si="49"/>
        <v>88.257168197845246</v>
      </c>
      <c r="AT120" s="8">
        <f t="shared" si="50"/>
        <v>88.257168197845246</v>
      </c>
      <c r="AU120" s="8">
        <f t="shared" si="51"/>
        <v>90.457168197845249</v>
      </c>
      <c r="AV120" s="8">
        <f t="shared" si="52"/>
        <v>88.257168197845246</v>
      </c>
      <c r="AW120" s="8">
        <f t="shared" si="53"/>
        <v>77.313329787141782</v>
      </c>
      <c r="AX120" s="8">
        <f t="shared" si="54"/>
        <v>77.254878572870496</v>
      </c>
      <c r="AY120" s="8">
        <f t="shared" si="55"/>
        <v>-98.5</v>
      </c>
      <c r="AZ120" s="8">
        <f t="shared" si="56"/>
        <v>79.484104180006142</v>
      </c>
      <c r="BA120" s="8">
        <f t="shared" si="57"/>
        <v>1.4</v>
      </c>
      <c r="BB120" s="8">
        <f t="shared" si="58"/>
        <v>1.4</v>
      </c>
      <c r="BC120" s="8">
        <f t="shared" si="59"/>
        <v>1.4</v>
      </c>
      <c r="BE120" s="8">
        <f t="shared" si="60"/>
        <v>0</v>
      </c>
      <c r="BF120" s="8">
        <f t="shared" si="61"/>
        <v>0</v>
      </c>
      <c r="BG120" s="8">
        <f t="shared" si="62"/>
        <v>0</v>
      </c>
      <c r="BH120" s="8">
        <f t="shared" si="63"/>
        <v>0</v>
      </c>
      <c r="BI120" s="8">
        <f t="shared" si="64"/>
        <v>0</v>
      </c>
      <c r="BJ120" s="8">
        <f t="shared" si="65"/>
        <v>0</v>
      </c>
      <c r="BK120" s="8">
        <f t="shared" si="66"/>
        <v>0</v>
      </c>
      <c r="BL120" s="8">
        <f t="shared" si="67"/>
        <v>0</v>
      </c>
      <c r="BM120" s="8">
        <f t="shared" si="68"/>
        <v>0</v>
      </c>
      <c r="BN120" s="8">
        <f t="shared" si="69"/>
        <v>0</v>
      </c>
      <c r="BO120" s="8">
        <f t="shared" si="70"/>
        <v>0</v>
      </c>
      <c r="BP120" s="8">
        <f t="shared" si="71"/>
        <v>0</v>
      </c>
      <c r="BQ120" s="8">
        <f t="shared" si="72"/>
        <v>0</v>
      </c>
      <c r="BR120" s="8">
        <f t="shared" si="73"/>
        <v>0</v>
      </c>
      <c r="BS120" s="8">
        <f t="shared" si="74"/>
        <v>0</v>
      </c>
      <c r="BT120" s="8">
        <f t="shared" si="75"/>
        <v>0</v>
      </c>
      <c r="BU120" s="8">
        <f t="shared" si="76"/>
        <v>0</v>
      </c>
      <c r="BV120" s="8">
        <f t="shared" si="77"/>
        <v>0</v>
      </c>
      <c r="BW120" s="8">
        <f t="shared" si="78"/>
        <v>0</v>
      </c>
      <c r="BX120" s="8">
        <f t="shared" si="79"/>
        <v>0</v>
      </c>
      <c r="BY120" s="8">
        <f t="shared" si="80"/>
        <v>0</v>
      </c>
      <c r="BZ120" s="8">
        <f t="shared" si="81"/>
        <v>0</v>
      </c>
      <c r="CA120" s="8">
        <f t="shared" si="82"/>
        <v>0</v>
      </c>
      <c r="CB120" s="8">
        <f t="shared" si="83"/>
        <v>0</v>
      </c>
      <c r="CC120" s="8">
        <f t="shared" si="84"/>
        <v>0</v>
      </c>
      <c r="CD120" s="8">
        <f t="shared" si="85"/>
        <v>0</v>
      </c>
    </row>
    <row r="121" spans="1:82" x14ac:dyDescent="0.3">
      <c r="A121" s="1">
        <v>3150</v>
      </c>
      <c r="B121" s="23">
        <f t="shared" si="8"/>
        <v>82.557168197845243</v>
      </c>
      <c r="C121" s="23">
        <f t="shared" si="9"/>
        <v>77.001424475575419</v>
      </c>
      <c r="D121" s="23">
        <f t="shared" si="10"/>
        <v>75.689469367087241</v>
      </c>
      <c r="E121" s="23">
        <f t="shared" si="11"/>
        <v>83.384104180006133</v>
      </c>
      <c r="F121" s="23">
        <f t="shared" si="12"/>
        <v>79.984104180006128</v>
      </c>
      <c r="G121" s="23">
        <f t="shared" si="13"/>
        <v>83.68410418000613</v>
      </c>
      <c r="H121" s="23">
        <f t="shared" si="14"/>
        <v>85.384104180006133</v>
      </c>
      <c r="I121" s="23">
        <f t="shared" si="15"/>
        <v>81.954796412440729</v>
      </c>
      <c r="J121" s="23">
        <f t="shared" si="16"/>
        <v>85.754878572870481</v>
      </c>
      <c r="K121" s="23">
        <f t="shared" si="17"/>
        <v>85.754878572870481</v>
      </c>
      <c r="L121" s="8">
        <f t="shared" si="18"/>
        <v>85.630771733220683</v>
      </c>
      <c r="M121" s="8">
        <f t="shared" si="19"/>
        <v>86.284104180006139</v>
      </c>
      <c r="N121" s="8">
        <f t="shared" si="20"/>
        <v>84.213329787141774</v>
      </c>
      <c r="O121" s="8">
        <f t="shared" si="21"/>
        <v>86.284104180006139</v>
      </c>
      <c r="P121" s="8">
        <f t="shared" si="22"/>
        <v>86.284104180006139</v>
      </c>
      <c r="Q121" s="8">
        <f t="shared" si="23"/>
        <v>86.357168197845255</v>
      </c>
      <c r="R121" s="8">
        <f t="shared" si="24"/>
        <v>86.357168197845255</v>
      </c>
      <c r="S121" s="8">
        <f t="shared" si="25"/>
        <v>86.357168197845255</v>
      </c>
      <c r="T121" s="8">
        <f t="shared" si="26"/>
        <v>84.257168197845246</v>
      </c>
      <c r="U121" s="8">
        <f t="shared" si="27"/>
        <v>75.484104180006128</v>
      </c>
      <c r="V121" s="8">
        <f t="shared" si="28"/>
        <v>79.754878572870481</v>
      </c>
      <c r="W121" s="8">
        <f t="shared" si="29"/>
        <v>-98.2</v>
      </c>
      <c r="X121" s="8">
        <f t="shared" si="30"/>
        <v>79.784104180006139</v>
      </c>
      <c r="Y121" s="8">
        <f t="shared" si="31"/>
        <v>1.7</v>
      </c>
      <c r="Z121" s="8">
        <f t="shared" si="32"/>
        <v>1.7</v>
      </c>
      <c r="AA121" s="8">
        <f t="shared" si="33"/>
        <v>1.7</v>
      </c>
      <c r="AC121" s="1">
        <v>3150</v>
      </c>
      <c r="AD121" s="23">
        <f t="shared" si="34"/>
        <v>82.557168197845243</v>
      </c>
      <c r="AE121" s="23">
        <f t="shared" si="35"/>
        <v>77.001424475575419</v>
      </c>
      <c r="AF121" s="23">
        <f t="shared" si="36"/>
        <v>75.689469367087241</v>
      </c>
      <c r="AG121" s="23">
        <f t="shared" si="37"/>
        <v>83.384104180006133</v>
      </c>
      <c r="AH121" s="23">
        <f t="shared" si="38"/>
        <v>79.984104180006128</v>
      </c>
      <c r="AI121" s="23">
        <f t="shared" si="39"/>
        <v>83.68410418000613</v>
      </c>
      <c r="AJ121" s="23">
        <f t="shared" si="40"/>
        <v>85.384104180006133</v>
      </c>
      <c r="AK121" s="23">
        <f t="shared" si="41"/>
        <v>81.954796412440729</v>
      </c>
      <c r="AL121" s="23">
        <f t="shared" si="42"/>
        <v>85.754878572870481</v>
      </c>
      <c r="AM121" s="23">
        <f t="shared" si="43"/>
        <v>85.754878572870481</v>
      </c>
      <c r="AN121" s="8">
        <f t="shared" si="44"/>
        <v>85.630771733220683</v>
      </c>
      <c r="AO121" s="8">
        <f t="shared" si="45"/>
        <v>86.284104180006139</v>
      </c>
      <c r="AP121" s="8">
        <f t="shared" si="46"/>
        <v>84.213329787141774</v>
      </c>
      <c r="AQ121" s="8">
        <f t="shared" si="47"/>
        <v>86.284104180006139</v>
      </c>
      <c r="AR121" s="8">
        <f t="shared" si="48"/>
        <v>86.284104180006139</v>
      </c>
      <c r="AS121" s="8">
        <f t="shared" si="49"/>
        <v>86.357168197845255</v>
      </c>
      <c r="AT121" s="8">
        <f t="shared" si="50"/>
        <v>86.357168197845255</v>
      </c>
      <c r="AU121" s="8">
        <f t="shared" si="51"/>
        <v>86.357168197845255</v>
      </c>
      <c r="AV121" s="8">
        <f t="shared" si="52"/>
        <v>84.257168197845246</v>
      </c>
      <c r="AW121" s="8">
        <f t="shared" si="53"/>
        <v>75.484104180006128</v>
      </c>
      <c r="AX121" s="8">
        <f t="shared" si="54"/>
        <v>79.754878572870481</v>
      </c>
      <c r="AY121" s="8">
        <f t="shared" si="55"/>
        <v>-98.2</v>
      </c>
      <c r="AZ121" s="8">
        <f t="shared" si="56"/>
        <v>79.784104180006139</v>
      </c>
      <c r="BA121" s="8">
        <f t="shared" si="57"/>
        <v>1.7</v>
      </c>
      <c r="BB121" s="8">
        <f t="shared" si="58"/>
        <v>1.7</v>
      </c>
      <c r="BC121" s="8">
        <f t="shared" si="59"/>
        <v>1.7</v>
      </c>
      <c r="BE121" s="8">
        <f t="shared" si="60"/>
        <v>0</v>
      </c>
      <c r="BF121" s="8">
        <f t="shared" si="61"/>
        <v>0</v>
      </c>
      <c r="BG121" s="8">
        <f t="shared" si="62"/>
        <v>0</v>
      </c>
      <c r="BH121" s="8">
        <f t="shared" si="63"/>
        <v>0</v>
      </c>
      <c r="BI121" s="8">
        <f t="shared" si="64"/>
        <v>0</v>
      </c>
      <c r="BJ121" s="8">
        <f t="shared" si="65"/>
        <v>0</v>
      </c>
      <c r="BK121" s="8">
        <f t="shared" si="66"/>
        <v>0</v>
      </c>
      <c r="BL121" s="8">
        <f t="shared" si="67"/>
        <v>0</v>
      </c>
      <c r="BM121" s="8">
        <f t="shared" si="68"/>
        <v>0</v>
      </c>
      <c r="BN121" s="8">
        <f t="shared" si="69"/>
        <v>0</v>
      </c>
      <c r="BO121" s="8">
        <f t="shared" si="70"/>
        <v>0</v>
      </c>
      <c r="BP121" s="8">
        <f t="shared" si="71"/>
        <v>0</v>
      </c>
      <c r="BQ121" s="8">
        <f t="shared" si="72"/>
        <v>0</v>
      </c>
      <c r="BR121" s="8">
        <f t="shared" si="73"/>
        <v>0</v>
      </c>
      <c r="BS121" s="8">
        <f t="shared" si="74"/>
        <v>0</v>
      </c>
      <c r="BT121" s="8">
        <f t="shared" si="75"/>
        <v>0</v>
      </c>
      <c r="BU121" s="8">
        <f t="shared" si="76"/>
        <v>0</v>
      </c>
      <c r="BV121" s="8">
        <f t="shared" si="77"/>
        <v>0</v>
      </c>
      <c r="BW121" s="8">
        <f t="shared" si="78"/>
        <v>0</v>
      </c>
      <c r="BX121" s="8">
        <f t="shared" si="79"/>
        <v>0</v>
      </c>
      <c r="BY121" s="8">
        <f t="shared" si="80"/>
        <v>0</v>
      </c>
      <c r="BZ121" s="8">
        <f t="shared" si="81"/>
        <v>0</v>
      </c>
      <c r="CA121" s="8">
        <f t="shared" si="82"/>
        <v>0</v>
      </c>
      <c r="CB121" s="8">
        <f t="shared" si="83"/>
        <v>0</v>
      </c>
      <c r="CC121" s="8">
        <f t="shared" si="84"/>
        <v>0</v>
      </c>
      <c r="CD121" s="8">
        <f t="shared" si="85"/>
        <v>0</v>
      </c>
    </row>
    <row r="122" spans="1:82" x14ac:dyDescent="0.3">
      <c r="A122" s="1">
        <v>4000</v>
      </c>
      <c r="B122" s="23">
        <f t="shared" si="8"/>
        <v>79.254878572870467</v>
      </c>
      <c r="C122" s="23">
        <f t="shared" si="9"/>
        <v>75.300580367635135</v>
      </c>
      <c r="D122" s="23">
        <f t="shared" si="10"/>
        <v>72.846729546465212</v>
      </c>
      <c r="E122" s="23">
        <f t="shared" si="11"/>
        <v>80.247134644226946</v>
      </c>
      <c r="F122" s="23">
        <f t="shared" si="12"/>
        <v>76.68410418000613</v>
      </c>
      <c r="G122" s="23">
        <f t="shared" si="13"/>
        <v>79.68410418000613</v>
      </c>
      <c r="H122" s="23">
        <f t="shared" si="14"/>
        <v>81.984104180006128</v>
      </c>
      <c r="I122" s="23">
        <f t="shared" si="15"/>
        <v>80.674156890781958</v>
      </c>
      <c r="J122" s="23">
        <f t="shared" si="16"/>
        <v>83.254878572870467</v>
      </c>
      <c r="K122" s="23">
        <f t="shared" si="17"/>
        <v>83.254878572870467</v>
      </c>
      <c r="L122" s="8">
        <f t="shared" si="18"/>
        <v>83.259997340356321</v>
      </c>
      <c r="M122" s="8">
        <f t="shared" si="19"/>
        <v>83.099256501110261</v>
      </c>
      <c r="N122" s="8">
        <f t="shared" si="20"/>
        <v>84.115619412116544</v>
      </c>
      <c r="O122" s="8">
        <f t="shared" si="21"/>
        <v>81.784104180006125</v>
      </c>
      <c r="P122" s="8">
        <f t="shared" si="22"/>
        <v>81.784104180006125</v>
      </c>
      <c r="Q122" s="8">
        <f t="shared" si="23"/>
        <v>84.247134644226946</v>
      </c>
      <c r="R122" s="8">
        <f t="shared" si="24"/>
        <v>84.627067536990367</v>
      </c>
      <c r="S122" s="8">
        <f t="shared" si="25"/>
        <v>84.904710804779029</v>
      </c>
      <c r="T122" s="8">
        <f t="shared" si="26"/>
        <v>81.85716819784524</v>
      </c>
      <c r="U122" s="8">
        <f t="shared" si="27"/>
        <v>75.313329787141768</v>
      </c>
      <c r="V122" s="8">
        <f t="shared" si="28"/>
        <v>77.35487857287049</v>
      </c>
      <c r="W122" s="8">
        <f t="shared" si="29"/>
        <v>-98.4</v>
      </c>
      <c r="X122" s="8">
        <f t="shared" si="30"/>
        <v>77.413329787141777</v>
      </c>
      <c r="Y122" s="8">
        <f t="shared" si="31"/>
        <v>1.5</v>
      </c>
      <c r="Z122" s="8">
        <f t="shared" si="32"/>
        <v>1.5</v>
      </c>
      <c r="AA122" s="8">
        <f t="shared" si="33"/>
        <v>1.5</v>
      </c>
      <c r="AC122" s="1">
        <v>4000</v>
      </c>
      <c r="AD122" s="23">
        <f t="shared" si="34"/>
        <v>79.254878572870467</v>
      </c>
      <c r="AE122" s="23">
        <f t="shared" si="35"/>
        <v>75.300580367635135</v>
      </c>
      <c r="AF122" s="23">
        <f t="shared" si="36"/>
        <v>72.846729546465212</v>
      </c>
      <c r="AG122" s="23">
        <f t="shared" si="37"/>
        <v>80.247134644226946</v>
      </c>
      <c r="AH122" s="23">
        <f t="shared" si="38"/>
        <v>76.68410418000613</v>
      </c>
      <c r="AI122" s="23">
        <f t="shared" si="39"/>
        <v>79.68410418000613</v>
      </c>
      <c r="AJ122" s="23">
        <f t="shared" si="40"/>
        <v>81.984104180006128</v>
      </c>
      <c r="AK122" s="23">
        <f t="shared" si="41"/>
        <v>80.674156890781958</v>
      </c>
      <c r="AL122" s="23">
        <f t="shared" si="42"/>
        <v>83.254878572870467</v>
      </c>
      <c r="AM122" s="23">
        <f t="shared" si="43"/>
        <v>83.254878572870467</v>
      </c>
      <c r="AN122" s="8">
        <f t="shared" si="44"/>
        <v>83.259997340356321</v>
      </c>
      <c r="AO122" s="8">
        <f t="shared" si="45"/>
        <v>83.099256501110261</v>
      </c>
      <c r="AP122" s="8">
        <f t="shared" si="46"/>
        <v>84.115619412116544</v>
      </c>
      <c r="AQ122" s="8">
        <f t="shared" si="47"/>
        <v>81.784104180006125</v>
      </c>
      <c r="AR122" s="8">
        <f t="shared" si="48"/>
        <v>81.784104180006125</v>
      </c>
      <c r="AS122" s="8">
        <f t="shared" si="49"/>
        <v>84.247134644226946</v>
      </c>
      <c r="AT122" s="8">
        <f t="shared" si="50"/>
        <v>84.627067536990367</v>
      </c>
      <c r="AU122" s="8">
        <f t="shared" si="51"/>
        <v>84.904710804779029</v>
      </c>
      <c r="AV122" s="8">
        <f t="shared" si="52"/>
        <v>81.85716819784524</v>
      </c>
      <c r="AW122" s="8">
        <f t="shared" si="53"/>
        <v>75.313329787141768</v>
      </c>
      <c r="AX122" s="8">
        <f t="shared" si="54"/>
        <v>77.35487857287049</v>
      </c>
      <c r="AY122" s="8">
        <f t="shared" si="55"/>
        <v>-98.4</v>
      </c>
      <c r="AZ122" s="8">
        <f t="shared" si="56"/>
        <v>77.413329787141777</v>
      </c>
      <c r="BA122" s="8">
        <f t="shared" si="57"/>
        <v>1.5</v>
      </c>
      <c r="BB122" s="8">
        <f t="shared" si="58"/>
        <v>1.5</v>
      </c>
      <c r="BC122" s="8">
        <f t="shared" si="59"/>
        <v>1.5</v>
      </c>
      <c r="BE122" s="8">
        <f t="shared" si="60"/>
        <v>0</v>
      </c>
      <c r="BF122" s="8">
        <f t="shared" si="61"/>
        <v>0</v>
      </c>
      <c r="BG122" s="8">
        <f t="shared" si="62"/>
        <v>0</v>
      </c>
      <c r="BH122" s="8">
        <f t="shared" si="63"/>
        <v>0</v>
      </c>
      <c r="BI122" s="8">
        <f t="shared" si="64"/>
        <v>0</v>
      </c>
      <c r="BJ122" s="8">
        <f t="shared" si="65"/>
        <v>0</v>
      </c>
      <c r="BK122" s="8">
        <f t="shared" si="66"/>
        <v>0</v>
      </c>
      <c r="BL122" s="8">
        <f t="shared" si="67"/>
        <v>0</v>
      </c>
      <c r="BM122" s="8">
        <f t="shared" si="68"/>
        <v>0</v>
      </c>
      <c r="BN122" s="8">
        <f t="shared" si="69"/>
        <v>0</v>
      </c>
      <c r="BO122" s="8">
        <f t="shared" si="70"/>
        <v>0</v>
      </c>
      <c r="BP122" s="8">
        <f t="shared" si="71"/>
        <v>0</v>
      </c>
      <c r="BQ122" s="8">
        <f t="shared" si="72"/>
        <v>0</v>
      </c>
      <c r="BR122" s="8">
        <f t="shared" si="73"/>
        <v>0</v>
      </c>
      <c r="BS122" s="8">
        <f t="shared" si="74"/>
        <v>0</v>
      </c>
      <c r="BT122" s="8">
        <f t="shared" si="75"/>
        <v>0</v>
      </c>
      <c r="BU122" s="8">
        <f t="shared" si="76"/>
        <v>0</v>
      </c>
      <c r="BV122" s="8">
        <f t="shared" si="77"/>
        <v>0</v>
      </c>
      <c r="BW122" s="8">
        <f t="shared" si="78"/>
        <v>0</v>
      </c>
      <c r="BX122" s="8">
        <f t="shared" si="79"/>
        <v>0</v>
      </c>
      <c r="BY122" s="8">
        <f t="shared" si="80"/>
        <v>0</v>
      </c>
      <c r="BZ122" s="8">
        <f t="shared" si="81"/>
        <v>0</v>
      </c>
      <c r="CA122" s="8">
        <f t="shared" si="82"/>
        <v>0</v>
      </c>
      <c r="CB122" s="8">
        <f t="shared" si="83"/>
        <v>0</v>
      </c>
      <c r="CC122" s="8">
        <f t="shared" si="84"/>
        <v>0</v>
      </c>
      <c r="CD122" s="8">
        <f t="shared" si="85"/>
        <v>0</v>
      </c>
    </row>
    <row r="123" spans="1:82" x14ac:dyDescent="0.3">
      <c r="A123" s="1">
        <v>5000</v>
      </c>
      <c r="B123" s="23">
        <f t="shared" si="8"/>
        <v>77.342555394277412</v>
      </c>
      <c r="C123" s="23">
        <f t="shared" si="9"/>
        <v>73.300580367635135</v>
      </c>
      <c r="D123" s="23">
        <f t="shared" si="10"/>
        <v>69.751569666050514</v>
      </c>
      <c r="E123" s="23">
        <f t="shared" si="11"/>
        <v>77.322488287040827</v>
      </c>
      <c r="F123" s="23">
        <f t="shared" si="12"/>
        <v>73.284104180006125</v>
      </c>
      <c r="G123" s="23">
        <f t="shared" si="13"/>
        <v>75.484104180006128</v>
      </c>
      <c r="H123" s="23">
        <f t="shared" si="14"/>
        <v>78.084104180006122</v>
      </c>
      <c r="I123" s="23">
        <f t="shared" si="15"/>
        <v>74.138662680489688</v>
      </c>
      <c r="J123" s="23">
        <f t="shared" si="16"/>
        <v>80.654878572870473</v>
      </c>
      <c r="K123" s="23">
        <f t="shared" si="17"/>
        <v>80.654878572870473</v>
      </c>
      <c r="L123" s="8">
        <f t="shared" si="18"/>
        <v>84.046799108044041</v>
      </c>
      <c r="M123" s="8">
        <f t="shared" si="19"/>
        <v>81.74450948306928</v>
      </c>
      <c r="N123" s="8">
        <f t="shared" si="20"/>
        <v>79.68410418000613</v>
      </c>
      <c r="O123" s="8">
        <f t="shared" si="21"/>
        <v>79.68410418000613</v>
      </c>
      <c r="P123" s="8">
        <f t="shared" si="22"/>
        <v>79.713329787141774</v>
      </c>
      <c r="Q123" s="8">
        <f t="shared" si="23"/>
        <v>81.957168197845235</v>
      </c>
      <c r="R123" s="8">
        <f t="shared" si="24"/>
        <v>84.157168197845238</v>
      </c>
      <c r="S123" s="8">
        <f t="shared" si="25"/>
        <v>84.157168197845238</v>
      </c>
      <c r="T123" s="8">
        <f t="shared" si="26"/>
        <v>81.957168197845235</v>
      </c>
      <c r="U123" s="8">
        <f t="shared" si="27"/>
        <v>73.213329787141774</v>
      </c>
      <c r="V123" s="8">
        <f t="shared" si="28"/>
        <v>70.954878572870484</v>
      </c>
      <c r="W123" s="8">
        <f t="shared" si="29"/>
        <v>-98.300000000000011</v>
      </c>
      <c r="X123" s="8">
        <f t="shared" si="30"/>
        <v>75.413329787141762</v>
      </c>
      <c r="Y123" s="8">
        <f t="shared" si="31"/>
        <v>1.6</v>
      </c>
      <c r="Z123" s="8">
        <f t="shared" si="32"/>
        <v>1.6</v>
      </c>
      <c r="AA123" s="8">
        <f t="shared" si="33"/>
        <v>1.6</v>
      </c>
      <c r="AC123" s="1">
        <v>5000</v>
      </c>
      <c r="AD123" s="23">
        <f t="shared" si="34"/>
        <v>77.342555394277412</v>
      </c>
      <c r="AE123" s="23">
        <f t="shared" si="35"/>
        <v>73.300580367635135</v>
      </c>
      <c r="AF123" s="23">
        <f t="shared" si="36"/>
        <v>69.751569666050514</v>
      </c>
      <c r="AG123" s="23">
        <f t="shared" si="37"/>
        <v>77.322488287040827</v>
      </c>
      <c r="AH123" s="23">
        <f t="shared" si="38"/>
        <v>73.284104180006125</v>
      </c>
      <c r="AI123" s="23">
        <f t="shared" si="39"/>
        <v>75.484104180006128</v>
      </c>
      <c r="AJ123" s="23">
        <f t="shared" si="40"/>
        <v>78.084104180006122</v>
      </c>
      <c r="AK123" s="23">
        <f t="shared" si="41"/>
        <v>74.138662680489688</v>
      </c>
      <c r="AL123" s="23">
        <f t="shared" si="42"/>
        <v>80.654878572870473</v>
      </c>
      <c r="AM123" s="23">
        <f t="shared" si="43"/>
        <v>80.654878572870473</v>
      </c>
      <c r="AN123" s="8">
        <f t="shared" si="44"/>
        <v>84.046799108044041</v>
      </c>
      <c r="AO123" s="8">
        <f t="shared" si="45"/>
        <v>81.74450948306928</v>
      </c>
      <c r="AP123" s="8">
        <f t="shared" si="46"/>
        <v>79.68410418000613</v>
      </c>
      <c r="AQ123" s="8">
        <f t="shared" si="47"/>
        <v>79.68410418000613</v>
      </c>
      <c r="AR123" s="8">
        <f t="shared" si="48"/>
        <v>79.713329787141774</v>
      </c>
      <c r="AS123" s="8">
        <f t="shared" si="49"/>
        <v>81.957168197845235</v>
      </c>
      <c r="AT123" s="8">
        <f t="shared" si="50"/>
        <v>84.157168197845238</v>
      </c>
      <c r="AU123" s="8">
        <f t="shared" si="51"/>
        <v>84.157168197845238</v>
      </c>
      <c r="AV123" s="8">
        <f t="shared" si="52"/>
        <v>81.957168197845235</v>
      </c>
      <c r="AW123" s="8">
        <f t="shared" si="53"/>
        <v>73.213329787141774</v>
      </c>
      <c r="AX123" s="8">
        <f t="shared" si="54"/>
        <v>70.954878572870484</v>
      </c>
      <c r="AY123" s="8">
        <f t="shared" si="55"/>
        <v>-98.300000000000011</v>
      </c>
      <c r="AZ123" s="8">
        <f t="shared" si="56"/>
        <v>75.413329787141762</v>
      </c>
      <c r="BA123" s="8">
        <f t="shared" si="57"/>
        <v>1.6</v>
      </c>
      <c r="BB123" s="8">
        <f t="shared" si="58"/>
        <v>1.6</v>
      </c>
      <c r="BC123" s="8">
        <f t="shared" si="59"/>
        <v>1.6</v>
      </c>
      <c r="BE123" s="8">
        <f t="shared" si="60"/>
        <v>0</v>
      </c>
      <c r="BF123" s="8">
        <f t="shared" si="61"/>
        <v>0</v>
      </c>
      <c r="BG123" s="8">
        <f t="shared" si="62"/>
        <v>0</v>
      </c>
      <c r="BH123" s="8">
        <f t="shared" si="63"/>
        <v>0</v>
      </c>
      <c r="BI123" s="8">
        <f t="shared" si="64"/>
        <v>0</v>
      </c>
      <c r="BJ123" s="8">
        <f t="shared" si="65"/>
        <v>0</v>
      </c>
      <c r="BK123" s="8">
        <f t="shared" si="66"/>
        <v>0</v>
      </c>
      <c r="BL123" s="8">
        <f t="shared" si="67"/>
        <v>0</v>
      </c>
      <c r="BM123" s="8">
        <f t="shared" si="68"/>
        <v>0</v>
      </c>
      <c r="BN123" s="8">
        <f t="shared" si="69"/>
        <v>0</v>
      </c>
      <c r="BO123" s="8">
        <f t="shared" si="70"/>
        <v>0</v>
      </c>
      <c r="BP123" s="8">
        <f t="shared" si="71"/>
        <v>0</v>
      </c>
      <c r="BQ123" s="8">
        <f t="shared" si="72"/>
        <v>0</v>
      </c>
      <c r="BR123" s="8">
        <f t="shared" si="73"/>
        <v>0</v>
      </c>
      <c r="BS123" s="8">
        <f t="shared" si="74"/>
        <v>0</v>
      </c>
      <c r="BT123" s="8">
        <f t="shared" si="75"/>
        <v>0</v>
      </c>
      <c r="BU123" s="8">
        <f t="shared" si="76"/>
        <v>0</v>
      </c>
      <c r="BV123" s="8">
        <f t="shared" si="77"/>
        <v>0</v>
      </c>
      <c r="BW123" s="8">
        <f t="shared" si="78"/>
        <v>0</v>
      </c>
      <c r="BX123" s="8">
        <f t="shared" si="79"/>
        <v>0</v>
      </c>
      <c r="BY123" s="8">
        <f t="shared" si="80"/>
        <v>0</v>
      </c>
      <c r="BZ123" s="8">
        <f t="shared" si="81"/>
        <v>0</v>
      </c>
      <c r="CA123" s="8">
        <f t="shared" si="82"/>
        <v>0</v>
      </c>
      <c r="CB123" s="8">
        <f t="shared" si="83"/>
        <v>0</v>
      </c>
      <c r="CC123" s="8">
        <f t="shared" si="84"/>
        <v>0</v>
      </c>
      <c r="CD123" s="8">
        <f t="shared" si="85"/>
        <v>0</v>
      </c>
    </row>
    <row r="124" spans="1:82" x14ac:dyDescent="0.3">
      <c r="A124" s="1">
        <v>6300</v>
      </c>
      <c r="B124" s="23">
        <f t="shared" si="8"/>
        <v>76.454878572870484</v>
      </c>
      <c r="C124" s="23">
        <f t="shared" si="9"/>
        <v>71.31659197498783</v>
      </c>
      <c r="D124" s="23">
        <f t="shared" si="10"/>
        <v>66.189469367087241</v>
      </c>
      <c r="E124" s="23">
        <f t="shared" si="11"/>
        <v>75.384104180006119</v>
      </c>
      <c r="F124" s="23">
        <f t="shared" si="12"/>
        <v>72.484104180006128</v>
      </c>
      <c r="G124" s="23">
        <f t="shared" si="13"/>
        <v>76.284104180006125</v>
      </c>
      <c r="H124" s="23">
        <f t="shared" si="14"/>
        <v>77.984104180006128</v>
      </c>
      <c r="I124" s="23">
        <f t="shared" si="15"/>
        <v>72.338662680489691</v>
      </c>
      <c r="J124" s="23">
        <f t="shared" si="16"/>
        <v>79.454878572870484</v>
      </c>
      <c r="K124" s="23">
        <f t="shared" si="17"/>
        <v>79.454878572870484</v>
      </c>
      <c r="L124" s="8">
        <f t="shared" si="18"/>
        <v>79.223027804577157</v>
      </c>
      <c r="M124" s="8">
        <f t="shared" si="19"/>
        <v>77.557168197845243</v>
      </c>
      <c r="N124" s="8">
        <f t="shared" si="20"/>
        <v>66.713329787141774</v>
      </c>
      <c r="O124" s="8">
        <f t="shared" si="21"/>
        <v>79.68410418000613</v>
      </c>
      <c r="P124" s="8">
        <f t="shared" si="22"/>
        <v>77.513329787141771</v>
      </c>
      <c r="Q124" s="8">
        <f t="shared" si="23"/>
        <v>79.757168197845246</v>
      </c>
      <c r="R124" s="8">
        <f t="shared" si="24"/>
        <v>81.957168197845235</v>
      </c>
      <c r="S124" s="8">
        <f t="shared" si="25"/>
        <v>81.957168197845235</v>
      </c>
      <c r="T124" s="8">
        <f t="shared" si="26"/>
        <v>81.957168197845235</v>
      </c>
      <c r="U124" s="8">
        <f t="shared" si="27"/>
        <v>72.59151257246674</v>
      </c>
      <c r="V124" s="8">
        <f t="shared" si="28"/>
        <v>68.754878572870467</v>
      </c>
      <c r="W124" s="8">
        <f t="shared" si="29"/>
        <v>-98.300000000000011</v>
      </c>
      <c r="X124" s="8">
        <f t="shared" si="30"/>
        <v>70.984104180006128</v>
      </c>
      <c r="Y124" s="8">
        <f t="shared" si="31"/>
        <v>1.6</v>
      </c>
      <c r="Z124" s="8">
        <f t="shared" si="32"/>
        <v>1.6</v>
      </c>
      <c r="AA124" s="8">
        <f t="shared" si="33"/>
        <v>1.6</v>
      </c>
      <c r="AC124" s="1">
        <v>6300</v>
      </c>
      <c r="AD124" s="23">
        <f t="shared" si="34"/>
        <v>76.454878572870484</v>
      </c>
      <c r="AE124" s="23">
        <f t="shared" si="35"/>
        <v>71.31659197498783</v>
      </c>
      <c r="AF124" s="23">
        <f t="shared" si="36"/>
        <v>66.189469367087241</v>
      </c>
      <c r="AG124" s="23">
        <f t="shared" si="37"/>
        <v>75.384104180006119</v>
      </c>
      <c r="AH124" s="23">
        <f t="shared" si="38"/>
        <v>72.484104180006128</v>
      </c>
      <c r="AI124" s="23">
        <f t="shared" si="39"/>
        <v>76.284104180006125</v>
      </c>
      <c r="AJ124" s="23">
        <f t="shared" si="40"/>
        <v>77.984104180006128</v>
      </c>
      <c r="AK124" s="23">
        <f t="shared" si="41"/>
        <v>72.338662680489691</v>
      </c>
      <c r="AL124" s="23">
        <f t="shared" si="42"/>
        <v>79.454878572870484</v>
      </c>
      <c r="AM124" s="23">
        <f t="shared" si="43"/>
        <v>79.454878572870484</v>
      </c>
      <c r="AN124" s="8">
        <f t="shared" si="44"/>
        <v>79.223027804577157</v>
      </c>
      <c r="AO124" s="8">
        <f t="shared" si="45"/>
        <v>77.557168197845243</v>
      </c>
      <c r="AP124" s="8">
        <f t="shared" si="46"/>
        <v>66.713329787141774</v>
      </c>
      <c r="AQ124" s="8">
        <f t="shared" si="47"/>
        <v>79.68410418000613</v>
      </c>
      <c r="AR124" s="8">
        <f t="shared" si="48"/>
        <v>77.513329787141771</v>
      </c>
      <c r="AS124" s="8">
        <f t="shared" si="49"/>
        <v>79.757168197845246</v>
      </c>
      <c r="AT124" s="8">
        <f t="shared" si="50"/>
        <v>81.957168197845235</v>
      </c>
      <c r="AU124" s="8">
        <f t="shared" si="51"/>
        <v>81.957168197845235</v>
      </c>
      <c r="AV124" s="8">
        <f t="shared" si="52"/>
        <v>81.957168197845235</v>
      </c>
      <c r="AW124" s="8">
        <f t="shared" si="53"/>
        <v>72.59151257246674</v>
      </c>
      <c r="AX124" s="8">
        <f t="shared" si="54"/>
        <v>68.754878572870467</v>
      </c>
      <c r="AY124" s="8">
        <f t="shared" si="55"/>
        <v>-98.300000000000011</v>
      </c>
      <c r="AZ124" s="8">
        <f t="shared" si="56"/>
        <v>70.984104180006128</v>
      </c>
      <c r="BA124" s="8">
        <f t="shared" si="57"/>
        <v>1.6</v>
      </c>
      <c r="BB124" s="8">
        <f t="shared" si="58"/>
        <v>1.6</v>
      </c>
      <c r="BC124" s="8">
        <f t="shared" si="59"/>
        <v>1.6</v>
      </c>
      <c r="BE124" s="8">
        <f t="shared" si="60"/>
        <v>0</v>
      </c>
      <c r="BF124" s="8">
        <f t="shared" si="61"/>
        <v>0</v>
      </c>
      <c r="BG124" s="8">
        <f t="shared" si="62"/>
        <v>0</v>
      </c>
      <c r="BH124" s="8">
        <f t="shared" si="63"/>
        <v>0</v>
      </c>
      <c r="BI124" s="8">
        <f t="shared" si="64"/>
        <v>0</v>
      </c>
      <c r="BJ124" s="8">
        <f t="shared" si="65"/>
        <v>0</v>
      </c>
      <c r="BK124" s="8">
        <f t="shared" si="66"/>
        <v>0</v>
      </c>
      <c r="BL124" s="8">
        <f t="shared" si="67"/>
        <v>0</v>
      </c>
      <c r="BM124" s="8">
        <f t="shared" si="68"/>
        <v>0</v>
      </c>
      <c r="BN124" s="8">
        <f t="shared" si="69"/>
        <v>0</v>
      </c>
      <c r="BO124" s="8">
        <f t="shared" si="70"/>
        <v>0</v>
      </c>
      <c r="BP124" s="8">
        <f t="shared" si="71"/>
        <v>0</v>
      </c>
      <c r="BQ124" s="8">
        <f t="shared" si="72"/>
        <v>0</v>
      </c>
      <c r="BR124" s="8">
        <f t="shared" si="73"/>
        <v>0</v>
      </c>
      <c r="BS124" s="8">
        <f t="shared" si="74"/>
        <v>0</v>
      </c>
      <c r="BT124" s="8">
        <f t="shared" si="75"/>
        <v>0</v>
      </c>
      <c r="BU124" s="8">
        <f t="shared" si="76"/>
        <v>0</v>
      </c>
      <c r="BV124" s="8">
        <f t="shared" si="77"/>
        <v>0</v>
      </c>
      <c r="BW124" s="8">
        <f t="shared" si="78"/>
        <v>0</v>
      </c>
      <c r="BX124" s="8">
        <f t="shared" si="79"/>
        <v>0</v>
      </c>
      <c r="BY124" s="8">
        <f t="shared" si="80"/>
        <v>0</v>
      </c>
      <c r="BZ124" s="8">
        <f t="shared" si="81"/>
        <v>0</v>
      </c>
      <c r="CA124" s="8">
        <f t="shared" si="82"/>
        <v>0</v>
      </c>
      <c r="CB124" s="8">
        <f t="shared" si="83"/>
        <v>0</v>
      </c>
      <c r="CC124" s="8">
        <f t="shared" si="84"/>
        <v>0</v>
      </c>
      <c r="CD124" s="8">
        <f t="shared" si="85"/>
        <v>0</v>
      </c>
    </row>
    <row r="125" spans="1:82" x14ac:dyDescent="0.3">
      <c r="A125" s="1">
        <v>8000</v>
      </c>
      <c r="B125" s="23">
        <f t="shared" si="8"/>
        <v>75.454878572870484</v>
      </c>
      <c r="C125" s="23">
        <f t="shared" si="9"/>
        <v>71.200580367635126</v>
      </c>
      <c r="D125" s="23">
        <f t="shared" si="10"/>
        <v>63.889469367087251</v>
      </c>
      <c r="E125" s="23">
        <f t="shared" si="11"/>
        <v>74.384104180006119</v>
      </c>
      <c r="F125" s="23">
        <f t="shared" si="12"/>
        <v>71.18410418000613</v>
      </c>
      <c r="G125" s="23">
        <f t="shared" si="13"/>
        <v>74.984104180006128</v>
      </c>
      <c r="H125" s="23">
        <f t="shared" si="14"/>
        <v>76.884104180006119</v>
      </c>
      <c r="I125" s="23">
        <f t="shared" si="15"/>
        <v>70.538662680489679</v>
      </c>
      <c r="J125" s="23">
        <f t="shared" si="16"/>
        <v>78.254878572870467</v>
      </c>
      <c r="K125" s="23">
        <f t="shared" si="17"/>
        <v>78.254878572870467</v>
      </c>
      <c r="L125" s="8">
        <f t="shared" si="18"/>
        <v>68.846799108044053</v>
      </c>
      <c r="M125" s="8">
        <f t="shared" si="19"/>
        <v>77.517573500908384</v>
      </c>
      <c r="N125" s="8">
        <f t="shared" si="20"/>
        <v>75.384104180006119</v>
      </c>
      <c r="O125" s="8">
        <f t="shared" si="21"/>
        <v>77.484104180006128</v>
      </c>
      <c r="P125" s="8">
        <f t="shared" si="22"/>
        <v>75.457168197845235</v>
      </c>
      <c r="Q125" s="8">
        <f t="shared" si="23"/>
        <v>75.544845019252179</v>
      </c>
      <c r="R125" s="8">
        <f t="shared" si="24"/>
        <v>79.757168197845246</v>
      </c>
      <c r="S125" s="8">
        <f t="shared" si="25"/>
        <v>80.137101090608667</v>
      </c>
      <c r="T125" s="8">
        <f t="shared" si="26"/>
        <v>77.747134644226946</v>
      </c>
      <c r="U125" s="8">
        <f t="shared" si="27"/>
        <v>68.813329787141768</v>
      </c>
      <c r="V125" s="8">
        <f t="shared" si="28"/>
        <v>55.754878572870481</v>
      </c>
      <c r="W125" s="8">
        <f t="shared" si="29"/>
        <v>-98.300000000000011</v>
      </c>
      <c r="X125" s="8">
        <f t="shared" si="30"/>
        <v>68.291512572466743</v>
      </c>
      <c r="Y125" s="8">
        <f t="shared" si="31"/>
        <v>1.6</v>
      </c>
      <c r="Z125" s="8">
        <f t="shared" si="32"/>
        <v>1.6</v>
      </c>
      <c r="AA125" s="8">
        <f t="shared" si="33"/>
        <v>1.6</v>
      </c>
      <c r="AC125" s="1">
        <v>8000</v>
      </c>
      <c r="AD125" s="23">
        <f t="shared" si="34"/>
        <v>75.454878572870484</v>
      </c>
      <c r="AE125" s="23">
        <f t="shared" si="35"/>
        <v>71.200580367635126</v>
      </c>
      <c r="AF125" s="23">
        <f t="shared" si="36"/>
        <v>63.889469367087251</v>
      </c>
      <c r="AG125" s="23">
        <f t="shared" si="37"/>
        <v>74.384104180006119</v>
      </c>
      <c r="AH125" s="23">
        <f t="shared" si="38"/>
        <v>71.18410418000613</v>
      </c>
      <c r="AI125" s="23">
        <f t="shared" si="39"/>
        <v>74.984104180006128</v>
      </c>
      <c r="AJ125" s="23">
        <f t="shared" si="40"/>
        <v>76.884104180006119</v>
      </c>
      <c r="AK125" s="23">
        <f t="shared" si="41"/>
        <v>70.538662680489679</v>
      </c>
      <c r="AL125" s="23">
        <f t="shared" si="42"/>
        <v>78.254878572870467</v>
      </c>
      <c r="AM125" s="23">
        <f t="shared" si="43"/>
        <v>78.254878572870467</v>
      </c>
      <c r="AN125" s="8">
        <f t="shared" si="44"/>
        <v>68.846799108044053</v>
      </c>
      <c r="AO125" s="8">
        <f t="shared" si="45"/>
        <v>77.517573500908384</v>
      </c>
      <c r="AP125" s="8">
        <f t="shared" si="46"/>
        <v>75.384104180006119</v>
      </c>
      <c r="AQ125" s="8">
        <f t="shared" si="47"/>
        <v>77.484104180006128</v>
      </c>
      <c r="AR125" s="8">
        <f t="shared" si="48"/>
        <v>75.457168197845235</v>
      </c>
      <c r="AS125" s="8">
        <f t="shared" si="49"/>
        <v>75.544845019252179</v>
      </c>
      <c r="AT125" s="8">
        <f t="shared" si="50"/>
        <v>79.757168197845246</v>
      </c>
      <c r="AU125" s="8">
        <f t="shared" si="51"/>
        <v>80.137101090608667</v>
      </c>
      <c r="AV125" s="8">
        <f t="shared" si="52"/>
        <v>77.747134644226946</v>
      </c>
      <c r="AW125" s="8">
        <f t="shared" si="53"/>
        <v>68.813329787141768</v>
      </c>
      <c r="AX125" s="8">
        <f t="shared" si="54"/>
        <v>55.754878572870481</v>
      </c>
      <c r="AY125" s="8">
        <f t="shared" si="55"/>
        <v>-98.300000000000011</v>
      </c>
      <c r="AZ125" s="8">
        <f t="shared" si="56"/>
        <v>68.291512572466743</v>
      </c>
      <c r="BA125" s="8">
        <f t="shared" si="57"/>
        <v>1.6</v>
      </c>
      <c r="BB125" s="8">
        <f t="shared" si="58"/>
        <v>1.6</v>
      </c>
      <c r="BC125" s="8">
        <f t="shared" si="59"/>
        <v>1.6</v>
      </c>
      <c r="BE125" s="8">
        <f t="shared" si="60"/>
        <v>0</v>
      </c>
      <c r="BF125" s="8">
        <f t="shared" si="61"/>
        <v>0</v>
      </c>
      <c r="BG125" s="8">
        <f t="shared" si="62"/>
        <v>0</v>
      </c>
      <c r="BH125" s="8">
        <f t="shared" si="63"/>
        <v>0</v>
      </c>
      <c r="BI125" s="8">
        <f t="shared" si="64"/>
        <v>0</v>
      </c>
      <c r="BJ125" s="8">
        <f t="shared" si="65"/>
        <v>0</v>
      </c>
      <c r="BK125" s="8">
        <f t="shared" si="66"/>
        <v>0</v>
      </c>
      <c r="BL125" s="8">
        <f t="shared" si="67"/>
        <v>0</v>
      </c>
      <c r="BM125" s="8">
        <f t="shared" si="68"/>
        <v>0</v>
      </c>
      <c r="BN125" s="8">
        <f t="shared" si="69"/>
        <v>0</v>
      </c>
      <c r="BO125" s="8">
        <f t="shared" si="70"/>
        <v>0</v>
      </c>
      <c r="BP125" s="8">
        <f t="shared" si="71"/>
        <v>0</v>
      </c>
      <c r="BQ125" s="8">
        <f t="shared" si="72"/>
        <v>0</v>
      </c>
      <c r="BR125" s="8">
        <f t="shared" si="73"/>
        <v>0</v>
      </c>
      <c r="BS125" s="8">
        <f t="shared" si="74"/>
        <v>0</v>
      </c>
      <c r="BT125" s="8">
        <f t="shared" si="75"/>
        <v>0</v>
      </c>
      <c r="BU125" s="8">
        <f t="shared" si="76"/>
        <v>0</v>
      </c>
      <c r="BV125" s="8">
        <f t="shared" si="77"/>
        <v>0</v>
      </c>
      <c r="BW125" s="8">
        <f t="shared" si="78"/>
        <v>0</v>
      </c>
      <c r="BX125" s="8">
        <f t="shared" si="79"/>
        <v>0</v>
      </c>
      <c r="BY125" s="8">
        <f t="shared" si="80"/>
        <v>0</v>
      </c>
      <c r="BZ125" s="8">
        <f t="shared" si="81"/>
        <v>0</v>
      </c>
      <c r="CA125" s="8">
        <f t="shared" si="82"/>
        <v>0</v>
      </c>
      <c r="CB125" s="8">
        <f t="shared" si="83"/>
        <v>0</v>
      </c>
      <c r="CC125" s="8">
        <f t="shared" si="84"/>
        <v>0</v>
      </c>
      <c r="CD125" s="8">
        <f t="shared" si="85"/>
        <v>0</v>
      </c>
    </row>
    <row r="126" spans="1:82" x14ac:dyDescent="0.3">
      <c r="A126" s="1">
        <v>10000</v>
      </c>
      <c r="B126" s="23">
        <f t="shared" si="8"/>
        <v>74.154878572870473</v>
      </c>
      <c r="C126" s="23">
        <f t="shared" si="9"/>
        <v>66.071089476750544</v>
      </c>
      <c r="D126" s="23">
        <f t="shared" si="10"/>
        <v>61.08946936708724</v>
      </c>
      <c r="E126" s="23">
        <f t="shared" si="11"/>
        <v>72.084104180006122</v>
      </c>
      <c r="F126" s="23">
        <f t="shared" si="12"/>
        <v>68.884104180006119</v>
      </c>
      <c r="G126" s="23">
        <f t="shared" si="13"/>
        <v>72.484104180006128</v>
      </c>
      <c r="H126" s="23">
        <f t="shared" si="14"/>
        <v>75.18410418000613</v>
      </c>
      <c r="I126" s="23">
        <f t="shared" si="15"/>
        <v>68.538662680489679</v>
      </c>
      <c r="J126" s="23">
        <f t="shared" si="16"/>
        <v>76.354878572870462</v>
      </c>
      <c r="K126" s="23">
        <f t="shared" si="17"/>
        <v>76.354878572870462</v>
      </c>
      <c r="L126" s="8">
        <f t="shared" si="18"/>
        <v>73.14679910804405</v>
      </c>
      <c r="M126" s="8">
        <f t="shared" si="19"/>
        <v>75.346799108044053</v>
      </c>
      <c r="N126" s="8">
        <f t="shared" si="20"/>
        <v>71.34942426920172</v>
      </c>
      <c r="O126" s="8">
        <f t="shared" si="21"/>
        <v>75.588683429955651</v>
      </c>
      <c r="P126" s="8">
        <f t="shared" si="22"/>
        <v>71.086393804980887</v>
      </c>
      <c r="Q126" s="8">
        <f t="shared" si="23"/>
        <v>66.757168197845246</v>
      </c>
      <c r="R126" s="8">
        <f t="shared" si="24"/>
        <v>75.647134644226938</v>
      </c>
      <c r="S126" s="8">
        <f t="shared" si="25"/>
        <v>76.217033983372076</v>
      </c>
      <c r="T126" s="8">
        <f t="shared" si="26"/>
        <v>75.457168197845235</v>
      </c>
      <c r="U126" s="8">
        <f t="shared" si="27"/>
        <v>57.984104180006135</v>
      </c>
      <c r="V126" s="8">
        <f t="shared" si="28"/>
        <v>55.754878572870481</v>
      </c>
      <c r="W126" s="8">
        <f t="shared" si="29"/>
        <v>-98.300000000000011</v>
      </c>
      <c r="X126" s="8">
        <f t="shared" si="30"/>
        <v>62.284104180006132</v>
      </c>
      <c r="Y126" s="8">
        <f t="shared" si="31"/>
        <v>1.6</v>
      </c>
      <c r="Z126" s="8">
        <f t="shared" si="32"/>
        <v>1.6</v>
      </c>
      <c r="AA126" s="8">
        <f t="shared" si="33"/>
        <v>1.6</v>
      </c>
      <c r="AC126" s="1">
        <v>10000</v>
      </c>
      <c r="AD126" s="23">
        <f t="shared" si="34"/>
        <v>74.154878572870473</v>
      </c>
      <c r="AE126" s="23">
        <f t="shared" si="35"/>
        <v>66.071089476750544</v>
      </c>
      <c r="AF126" s="23">
        <f t="shared" si="36"/>
        <v>61.08946936708724</v>
      </c>
      <c r="AG126" s="23">
        <f t="shared" si="37"/>
        <v>72.084104180006122</v>
      </c>
      <c r="AH126" s="23">
        <f t="shared" si="38"/>
        <v>68.884104180006119</v>
      </c>
      <c r="AI126" s="23">
        <f t="shared" si="39"/>
        <v>72.484104180006128</v>
      </c>
      <c r="AJ126" s="23">
        <f t="shared" si="40"/>
        <v>75.18410418000613</v>
      </c>
      <c r="AK126" s="23">
        <f t="shared" si="41"/>
        <v>68.538662680489679</v>
      </c>
      <c r="AL126" s="23">
        <f t="shared" si="42"/>
        <v>76.354878572870462</v>
      </c>
      <c r="AM126" s="23">
        <f t="shared" si="43"/>
        <v>76.354878572870462</v>
      </c>
      <c r="AN126" s="8">
        <f t="shared" si="44"/>
        <v>73.14679910804405</v>
      </c>
      <c r="AO126" s="8">
        <f t="shared" si="45"/>
        <v>75.346799108044053</v>
      </c>
      <c r="AP126" s="8">
        <f t="shared" si="46"/>
        <v>71.34942426920172</v>
      </c>
      <c r="AQ126" s="8">
        <f t="shared" si="47"/>
        <v>75.588683429955651</v>
      </c>
      <c r="AR126" s="8">
        <f t="shared" si="48"/>
        <v>71.086393804980887</v>
      </c>
      <c r="AS126" s="8">
        <f t="shared" si="49"/>
        <v>66.757168197845246</v>
      </c>
      <c r="AT126" s="8">
        <f t="shared" si="50"/>
        <v>75.647134644226938</v>
      </c>
      <c r="AU126" s="8">
        <f t="shared" si="51"/>
        <v>76.217033983372076</v>
      </c>
      <c r="AV126" s="8">
        <f t="shared" si="52"/>
        <v>75.457168197845235</v>
      </c>
      <c r="AW126" s="8">
        <f t="shared" si="53"/>
        <v>57.984104180006135</v>
      </c>
      <c r="AX126" s="8">
        <f t="shared" si="54"/>
        <v>55.754878572870481</v>
      </c>
      <c r="AY126" s="8">
        <f t="shared" si="55"/>
        <v>-98.300000000000011</v>
      </c>
      <c r="AZ126" s="8">
        <f t="shared" si="56"/>
        <v>62.284104180006132</v>
      </c>
      <c r="BA126" s="8">
        <f t="shared" si="57"/>
        <v>1.6</v>
      </c>
      <c r="BB126" s="8">
        <f t="shared" si="58"/>
        <v>1.6</v>
      </c>
      <c r="BC126" s="8">
        <f t="shared" si="59"/>
        <v>1.6</v>
      </c>
      <c r="BE126" s="8">
        <f t="shared" si="60"/>
        <v>0</v>
      </c>
      <c r="BF126" s="8">
        <f t="shared" si="61"/>
        <v>0</v>
      </c>
      <c r="BG126" s="8">
        <f t="shared" si="62"/>
        <v>0</v>
      </c>
      <c r="BH126" s="8">
        <f t="shared" si="63"/>
        <v>0</v>
      </c>
      <c r="BI126" s="8">
        <f t="shared" si="64"/>
        <v>0</v>
      </c>
      <c r="BJ126" s="8">
        <f t="shared" si="65"/>
        <v>0</v>
      </c>
      <c r="BK126" s="8">
        <f t="shared" si="66"/>
        <v>0</v>
      </c>
      <c r="BL126" s="8">
        <f t="shared" si="67"/>
        <v>0</v>
      </c>
      <c r="BM126" s="8">
        <f t="shared" si="68"/>
        <v>0</v>
      </c>
      <c r="BN126" s="8">
        <f t="shared" si="69"/>
        <v>0</v>
      </c>
      <c r="BO126" s="8">
        <f t="shared" si="70"/>
        <v>0</v>
      </c>
      <c r="BP126" s="8">
        <f t="shared" si="71"/>
        <v>0</v>
      </c>
      <c r="BQ126" s="8">
        <f t="shared" si="72"/>
        <v>0</v>
      </c>
      <c r="BR126" s="8">
        <f t="shared" si="73"/>
        <v>0</v>
      </c>
      <c r="BS126" s="8">
        <f t="shared" si="74"/>
        <v>0</v>
      </c>
      <c r="BT126" s="8">
        <f t="shared" si="75"/>
        <v>0</v>
      </c>
      <c r="BU126" s="8">
        <f t="shared" si="76"/>
        <v>0</v>
      </c>
      <c r="BV126" s="8">
        <f t="shared" si="77"/>
        <v>0</v>
      </c>
      <c r="BW126" s="8">
        <f t="shared" si="78"/>
        <v>0</v>
      </c>
      <c r="BX126" s="8">
        <f t="shared" si="79"/>
        <v>0</v>
      </c>
      <c r="BY126" s="8">
        <f t="shared" si="80"/>
        <v>0</v>
      </c>
      <c r="BZ126" s="8">
        <f t="shared" si="81"/>
        <v>0</v>
      </c>
      <c r="CA126" s="8">
        <f t="shared" si="82"/>
        <v>0</v>
      </c>
      <c r="CB126" s="8">
        <f t="shared" si="83"/>
        <v>0</v>
      </c>
      <c r="CC126" s="8">
        <f t="shared" si="84"/>
        <v>0</v>
      </c>
      <c r="CD126" s="8">
        <f t="shared" si="85"/>
        <v>0</v>
      </c>
    </row>
    <row r="129" spans="1:53" ht="20" x14ac:dyDescent="0.3">
      <c r="A129" s="13" t="s">
        <v>47</v>
      </c>
    </row>
    <row r="130" spans="1:53" x14ac:dyDescent="0.3">
      <c r="A130" s="1" t="s">
        <v>32</v>
      </c>
    </row>
    <row r="131" spans="1:53" x14ac:dyDescent="0.3">
      <c r="A131" s="12" t="s">
        <v>63</v>
      </c>
      <c r="B131" s="1" t="s">
        <v>0</v>
      </c>
      <c r="C131" s="1" t="s">
        <v>1</v>
      </c>
      <c r="D131" s="1" t="s">
        <v>2</v>
      </c>
      <c r="E131" s="1" t="s">
        <v>3</v>
      </c>
      <c r="F131" s="1" t="s">
        <v>4</v>
      </c>
      <c r="G131" s="1" t="s">
        <v>5</v>
      </c>
      <c r="H131" s="1" t="s">
        <v>6</v>
      </c>
      <c r="I131" s="1" t="s">
        <v>7</v>
      </c>
      <c r="J131" s="1" t="s">
        <v>8</v>
      </c>
      <c r="K131" s="1" t="s">
        <v>9</v>
      </c>
    </row>
    <row r="132" spans="1:53" x14ac:dyDescent="0.3">
      <c r="A132" s="1">
        <v>50</v>
      </c>
      <c r="B132" s="8">
        <f t="shared" ref="B132:B155" si="86">10*LOG(0.5*10^(B103/10)+0.5*10^(AD103/10))</f>
        <v>82.04679910804407</v>
      </c>
      <c r="C132" s="8">
        <f t="shared" ref="C132:C155" si="87">10*LOG(0.5*10^(C103/10)+0.5*10^(AE103/10))</f>
        <v>76.600580367635146</v>
      </c>
      <c r="D132" s="8">
        <f t="shared" ref="D132:D155" si="88">10*LOG(0.5*10^(D103/10)+0.5*10^(AF103/10))</f>
        <v>80.949164175306052</v>
      </c>
      <c r="E132" s="8">
        <f t="shared" ref="E132:E155" si="89">10*LOG(0.5*10^(E103/10)+0.5*10^(AG103/10))</f>
        <v>88.146799108044036</v>
      </c>
      <c r="F132" s="8">
        <f t="shared" ref="F132:F155" si="90">10*LOG(0.5*10^(F103/10)+0.5*10^(AH103/10))</f>
        <v>85.14679910804405</v>
      </c>
      <c r="G132" s="8">
        <f t="shared" ref="G132:G155" si="91">10*LOG(0.5*10^(G103/10)+0.5*10^(AI103/10))</f>
        <v>90.746799108044058</v>
      </c>
      <c r="H132" s="8">
        <f t="shared" ref="H132:H155" si="92">10*LOG(0.5*10^(H103/10)+0.5*10^(AJ103/10))</f>
        <v>91.946799108044075</v>
      </c>
      <c r="I132" s="8">
        <f t="shared" ref="I132:I155" si="93">10*LOG(0.5*10^(I103/10)+0.5*10^(AK103/10))</f>
        <v>83.249164175306049</v>
      </c>
      <c r="J132" s="8">
        <f t="shared" ref="J132:J155" si="94">10*LOG(0.5*10^(J103/10)+0.5*10^(AL103/10))</f>
        <v>90.746799108044058</v>
      </c>
      <c r="K132" s="8">
        <f t="shared" ref="K132:K155" si="95">10*LOG(0.5*10^(K103/10)+0.5*10^(AM103/10))</f>
        <v>90.746799108044058</v>
      </c>
      <c r="L132" s="8">
        <f t="shared" ref="L132:L155" si="96">10*LOG(0.5*10^(L103/10)+0.5*10^(AN103/10))</f>
        <v>56.05716819784525</v>
      </c>
      <c r="M132" s="8">
        <f t="shared" ref="M132:M155" si="97">10*LOG(0.5*10^(M103/10)+0.5*10^(AO103/10))</f>
        <v>92.984104180006142</v>
      </c>
      <c r="N132" s="8">
        <f t="shared" ref="N132:N155" si="98">10*LOG(0.5*10^(N103/10)+0.5*10^(AP103/10))</f>
        <v>94.984104180006142</v>
      </c>
      <c r="O132" s="8">
        <f t="shared" ref="O132:O155" si="99">10*LOG(0.5*10^(O103/10)+0.5*10^(AQ103/10))</f>
        <v>56.05716819784525</v>
      </c>
      <c r="P132" s="8">
        <f t="shared" ref="P132:P155" si="100">10*LOG(0.5*10^(P103/10)+0.5*10^(AR103/10))</f>
        <v>99.446799108044075</v>
      </c>
      <c r="Q132" s="8">
        <f t="shared" ref="Q132:Q155" si="101">10*LOG(0.5*10^(Q103/10)+0.5*10^(AS103/10))</f>
        <v>56.05716819784525</v>
      </c>
      <c r="R132" s="8">
        <f t="shared" ref="R132:R155" si="102">10*LOG(0.5*10^(R103/10)+0.5*10^(AT103/10))</f>
        <v>101.75716819784526</v>
      </c>
      <c r="S132" s="8">
        <f t="shared" ref="S132:S155" si="103">10*LOG(0.5*10^(S103/10)+0.5*10^(AU103/10))</f>
        <v>103.85716819784525</v>
      </c>
      <c r="T132" s="8">
        <f t="shared" ref="T132:T155" si="104">10*LOG(0.5*10^(T103/10)+0.5*10^(AV103/10))</f>
        <v>101.75716819784526</v>
      </c>
      <c r="U132" s="8">
        <f t="shared" ref="U132:U155" si="105">10*LOG(0.5*10^(U103/10)+0.5*10^(AW103/10))</f>
        <v>90.24996378673805</v>
      </c>
      <c r="V132" s="8">
        <f t="shared" ref="V132:V155" si="106">10*LOG(0.5*10^(V103/10)+0.5*10^(AX103/10))</f>
        <v>91.247134644226946</v>
      </c>
      <c r="W132" s="8">
        <v>0</v>
      </c>
      <c r="X132" s="8">
        <f t="shared" ref="X132:X155" si="107">10*LOG(0.5*10^(X103/10)+0.5*10^(AZ103/10))</f>
        <v>92.946799108044061</v>
      </c>
      <c r="Y132" s="8">
        <f t="shared" ref="Y132:Y155" si="108">10*LOG(0.5*10^(Y103/10)+0.5*10^(BA103/10))</f>
        <v>1.8000000000000003</v>
      </c>
      <c r="Z132" s="8">
        <f t="shared" ref="Z132:Z155" si="109">10*LOG(0.5*10^(Z103/10)+0.5*10^(BB103/10))</f>
        <v>1.8000000000000003</v>
      </c>
      <c r="AA132" s="8">
        <f t="shared" ref="AA132:AA155" si="110">10*LOG(0.5*10^(AA103/10)+0.5*10^(BC103/10))</f>
        <v>1.8000000000000003</v>
      </c>
      <c r="AD132"/>
      <c r="AE132"/>
      <c r="AF132"/>
      <c r="AG132"/>
      <c r="AH132"/>
      <c r="AK132"/>
      <c r="AL132"/>
      <c r="AM132"/>
      <c r="AN132"/>
      <c r="AO132"/>
      <c r="AQ132"/>
      <c r="AR132"/>
      <c r="AS132"/>
      <c r="AT132"/>
      <c r="AU132"/>
      <c r="AW132"/>
      <c r="AX132"/>
      <c r="AY132"/>
      <c r="AZ132"/>
      <c r="BA132"/>
    </row>
    <row r="133" spans="1:53" x14ac:dyDescent="0.3">
      <c r="A133" s="1">
        <v>63</v>
      </c>
      <c r="B133" s="8">
        <f t="shared" si="86"/>
        <v>93.432521840659149</v>
      </c>
      <c r="C133" s="8">
        <f t="shared" si="87"/>
        <v>86.000580367635138</v>
      </c>
      <c r="D133" s="8">
        <f t="shared" si="88"/>
        <v>85.949164175306052</v>
      </c>
      <c r="E133" s="8">
        <f t="shared" si="89"/>
        <v>93.946799108044061</v>
      </c>
      <c r="F133" s="8">
        <f t="shared" si="90"/>
        <v>87.14679910804405</v>
      </c>
      <c r="G133" s="8">
        <f t="shared" si="91"/>
        <v>94.546799108044041</v>
      </c>
      <c r="H133" s="8">
        <f t="shared" si="92"/>
        <v>100.04679910804406</v>
      </c>
      <c r="I133" s="8">
        <f t="shared" si="93"/>
        <v>81.638662680489688</v>
      </c>
      <c r="J133" s="8">
        <f t="shared" si="94"/>
        <v>87.754878572870481</v>
      </c>
      <c r="K133" s="8">
        <f t="shared" si="95"/>
        <v>87.754878572870481</v>
      </c>
      <c r="L133" s="8">
        <f t="shared" si="96"/>
        <v>97.246799108044058</v>
      </c>
      <c r="M133" s="8">
        <f t="shared" si="97"/>
        <v>93.963162019050316</v>
      </c>
      <c r="N133" s="8">
        <f t="shared" si="98"/>
        <v>102.06545164402512</v>
      </c>
      <c r="O133" s="8">
        <f t="shared" si="99"/>
        <v>95.843969965532978</v>
      </c>
      <c r="P133" s="8">
        <f t="shared" si="100"/>
        <v>96.013329787141799</v>
      </c>
      <c r="Q133" s="8">
        <f t="shared" si="101"/>
        <v>93.057168197845243</v>
      </c>
      <c r="R133" s="8">
        <f t="shared" si="102"/>
        <v>97.357168197845255</v>
      </c>
      <c r="S133" s="8">
        <f t="shared" si="103"/>
        <v>97.357168197845255</v>
      </c>
      <c r="T133" s="8">
        <f t="shared" si="104"/>
        <v>97.357168197845255</v>
      </c>
      <c r="U133" s="8">
        <f t="shared" si="105"/>
        <v>84.246799108044058</v>
      </c>
      <c r="V133" s="8">
        <f t="shared" si="106"/>
        <v>92.357707715381565</v>
      </c>
      <c r="W133" s="8">
        <v>0</v>
      </c>
      <c r="X133" s="8">
        <f t="shared" si="107"/>
        <v>92.289222947491993</v>
      </c>
      <c r="Y133" s="8">
        <f t="shared" si="108"/>
        <v>1.8000000000000003</v>
      </c>
      <c r="Z133" s="8">
        <f t="shared" si="109"/>
        <v>1.8000000000000003</v>
      </c>
      <c r="AA133" s="8">
        <f t="shared" si="110"/>
        <v>1.8000000000000003</v>
      </c>
      <c r="AD133"/>
      <c r="AE133"/>
      <c r="AF133"/>
      <c r="AG133"/>
      <c r="AH133"/>
      <c r="AK133"/>
      <c r="AL133"/>
      <c r="AM133"/>
      <c r="AN133"/>
      <c r="AO133"/>
      <c r="AQ133"/>
      <c r="AR133"/>
      <c r="AS133"/>
      <c r="AT133"/>
      <c r="AU133"/>
      <c r="AW133"/>
      <c r="AX133"/>
      <c r="AY133"/>
      <c r="AZ133"/>
      <c r="BA133"/>
    </row>
    <row r="134" spans="1:53" x14ac:dyDescent="0.3">
      <c r="A134" s="1">
        <v>80</v>
      </c>
      <c r="B134" s="8">
        <f t="shared" si="86"/>
        <v>92.85487857287049</v>
      </c>
      <c r="C134" s="8">
        <f t="shared" si="87"/>
        <v>86.000580367635138</v>
      </c>
      <c r="D134" s="8">
        <f t="shared" si="88"/>
        <v>85.364887279434214</v>
      </c>
      <c r="E134" s="8">
        <f t="shared" si="89"/>
        <v>91.31070462598413</v>
      </c>
      <c r="F134" s="8">
        <f t="shared" si="90"/>
        <v>89.354543036687602</v>
      </c>
      <c r="G134" s="8">
        <f t="shared" si="91"/>
        <v>92.754543036687579</v>
      </c>
      <c r="H134" s="8">
        <f t="shared" si="92"/>
        <v>97.454543036687568</v>
      </c>
      <c r="I134" s="8">
        <f t="shared" si="93"/>
        <v>81.638662680489688</v>
      </c>
      <c r="J134" s="8">
        <f t="shared" si="94"/>
        <v>86.654878572870487</v>
      </c>
      <c r="K134" s="8">
        <f t="shared" si="95"/>
        <v>86.654878572870487</v>
      </c>
      <c r="L134" s="8">
        <f t="shared" si="96"/>
        <v>92.984104180006142</v>
      </c>
      <c r="M134" s="8">
        <f t="shared" si="97"/>
        <v>92.984104180006142</v>
      </c>
      <c r="N134" s="8">
        <f t="shared" si="98"/>
        <v>101.68410418000616</v>
      </c>
      <c r="O134" s="8">
        <f t="shared" si="99"/>
        <v>88.58410418000615</v>
      </c>
      <c r="P134" s="8">
        <f t="shared" si="100"/>
        <v>95.984104180006128</v>
      </c>
      <c r="Q134" s="8">
        <f t="shared" si="101"/>
        <v>88.356832661662338</v>
      </c>
      <c r="R134" s="8">
        <f t="shared" si="102"/>
        <v>88.356832661662338</v>
      </c>
      <c r="S134" s="8">
        <f t="shared" si="103"/>
        <v>90.644509483069285</v>
      </c>
      <c r="T134" s="8">
        <f t="shared" si="104"/>
        <v>79.957168197845249</v>
      </c>
      <c r="U134" s="8">
        <f t="shared" si="105"/>
        <v>86.446799108044061</v>
      </c>
      <c r="V134" s="8">
        <f t="shared" si="106"/>
        <v>90.95487857287047</v>
      </c>
      <c r="W134" s="8">
        <v>0</v>
      </c>
      <c r="X134" s="8">
        <f t="shared" si="107"/>
        <v>90.220738179602364</v>
      </c>
      <c r="Y134" s="8">
        <f t="shared" si="108"/>
        <v>1.8000000000000003</v>
      </c>
      <c r="Z134" s="8">
        <f t="shared" si="109"/>
        <v>1.8000000000000003</v>
      </c>
      <c r="AA134" s="8">
        <f t="shared" si="110"/>
        <v>1.8000000000000003</v>
      </c>
      <c r="AD134"/>
      <c r="AE134"/>
      <c r="AF134"/>
      <c r="AG134"/>
      <c r="AH134"/>
      <c r="AK134"/>
      <c r="AL134"/>
      <c r="AM134"/>
      <c r="AN134"/>
      <c r="AO134"/>
      <c r="AQ134"/>
      <c r="AR134"/>
      <c r="AS134"/>
      <c r="AT134"/>
      <c r="AU134"/>
      <c r="AW134"/>
      <c r="AX134"/>
      <c r="AY134"/>
      <c r="AZ134"/>
      <c r="BA134"/>
    </row>
    <row r="135" spans="1:53" x14ac:dyDescent="0.3">
      <c r="A135" s="1">
        <v>100</v>
      </c>
      <c r="B135" s="8">
        <f t="shared" si="86"/>
        <v>90.254878572870496</v>
      </c>
      <c r="C135" s="8">
        <f t="shared" si="87"/>
        <v>82.800580367635149</v>
      </c>
      <c r="D135" s="8">
        <f t="shared" si="88"/>
        <v>82.706013726861158</v>
      </c>
      <c r="E135" s="8">
        <f t="shared" si="89"/>
        <v>88.589222947491976</v>
      </c>
      <c r="F135" s="8">
        <f t="shared" si="90"/>
        <v>86.54679910804407</v>
      </c>
      <c r="G135" s="8">
        <f t="shared" si="91"/>
        <v>89.446799108044047</v>
      </c>
      <c r="H135" s="8">
        <f t="shared" si="92"/>
        <v>91.946799108044075</v>
      </c>
      <c r="I135" s="8">
        <f t="shared" si="93"/>
        <v>85.349164175306072</v>
      </c>
      <c r="J135" s="8">
        <f t="shared" si="94"/>
        <v>89.946799108044047</v>
      </c>
      <c r="K135" s="8">
        <f t="shared" si="95"/>
        <v>89.946799108044047</v>
      </c>
      <c r="L135" s="8">
        <f t="shared" si="96"/>
        <v>91.178649876337374</v>
      </c>
      <c r="M135" s="8">
        <f t="shared" si="97"/>
        <v>92.984104180006142</v>
      </c>
      <c r="N135" s="8">
        <f t="shared" si="98"/>
        <v>95.084104180006136</v>
      </c>
      <c r="O135" s="8">
        <f t="shared" si="99"/>
        <v>77.684104180006145</v>
      </c>
      <c r="P135" s="8">
        <f t="shared" si="100"/>
        <v>99.446799108044075</v>
      </c>
      <c r="Q135" s="8">
        <f t="shared" si="101"/>
        <v>88.657168197845238</v>
      </c>
      <c r="R135" s="8">
        <f t="shared" si="102"/>
        <v>93.057168197845243</v>
      </c>
      <c r="S135" s="8">
        <f t="shared" si="103"/>
        <v>93.524777912015637</v>
      </c>
      <c r="T135" s="8">
        <f t="shared" si="104"/>
        <v>95.347134644226941</v>
      </c>
      <c r="U135" s="8">
        <f t="shared" si="105"/>
        <v>92.984104180006142</v>
      </c>
      <c r="V135" s="8">
        <f t="shared" si="106"/>
        <v>88.657168197845238</v>
      </c>
      <c r="W135" s="8">
        <v>0</v>
      </c>
      <c r="X135" s="8">
        <f t="shared" si="107"/>
        <v>90.746799108044058</v>
      </c>
      <c r="Y135" s="8">
        <f t="shared" si="108"/>
        <v>1.8000000000000003</v>
      </c>
      <c r="Z135" s="8">
        <f t="shared" si="109"/>
        <v>1.8000000000000003</v>
      </c>
      <c r="AA135" s="8">
        <f t="shared" si="110"/>
        <v>1.8000000000000003</v>
      </c>
      <c r="AD135"/>
      <c r="AE135"/>
      <c r="AF135"/>
      <c r="AG135"/>
      <c r="AH135"/>
      <c r="AK135"/>
      <c r="AL135"/>
      <c r="AM135"/>
      <c r="AN135"/>
      <c r="AO135"/>
      <c r="AQ135"/>
      <c r="AR135"/>
      <c r="AS135"/>
      <c r="AT135"/>
      <c r="AU135"/>
      <c r="AW135"/>
      <c r="AX135"/>
      <c r="AY135"/>
      <c r="AZ135"/>
      <c r="BA135"/>
    </row>
    <row r="136" spans="1:53" x14ac:dyDescent="0.3">
      <c r="A136" s="1">
        <v>125</v>
      </c>
      <c r="B136" s="8">
        <f t="shared" si="86"/>
        <v>80.446799108044047</v>
      </c>
      <c r="C136" s="8">
        <f t="shared" si="87"/>
        <v>81.116591974987841</v>
      </c>
      <c r="D136" s="8">
        <f t="shared" si="88"/>
        <v>79.027779695946847</v>
      </c>
      <c r="E136" s="8">
        <f t="shared" si="89"/>
        <v>86.866326697744327</v>
      </c>
      <c r="F136" s="8">
        <f t="shared" si="90"/>
        <v>87.416158929652852</v>
      </c>
      <c r="G136" s="8">
        <f t="shared" si="91"/>
        <v>86.816158929652886</v>
      </c>
      <c r="H136" s="8">
        <f t="shared" si="92"/>
        <v>92.216158929652877</v>
      </c>
      <c r="I136" s="8">
        <f t="shared" si="93"/>
        <v>85.849164175306072</v>
      </c>
      <c r="J136" s="8">
        <f t="shared" si="94"/>
        <v>90.646799108044064</v>
      </c>
      <c r="K136" s="8">
        <f t="shared" si="95"/>
        <v>90.646799108044064</v>
      </c>
      <c r="L136" s="8">
        <f t="shared" si="96"/>
        <v>92.099256501110261</v>
      </c>
      <c r="M136" s="8">
        <f t="shared" si="97"/>
        <v>92.984104180006142</v>
      </c>
      <c r="N136" s="8">
        <f t="shared" si="98"/>
        <v>97.056832661662327</v>
      </c>
      <c r="O136" s="8">
        <f t="shared" si="99"/>
        <v>88.58410418000615</v>
      </c>
      <c r="P136" s="8">
        <f t="shared" si="100"/>
        <v>95.084104180006136</v>
      </c>
      <c r="Q136" s="8">
        <f t="shared" si="101"/>
        <v>83.954543036687582</v>
      </c>
      <c r="R136" s="8">
        <f t="shared" si="102"/>
        <v>91.047134644226944</v>
      </c>
      <c r="S136" s="8">
        <f t="shared" si="103"/>
        <v>90.85716819784524</v>
      </c>
      <c r="T136" s="8">
        <f t="shared" si="104"/>
        <v>97.357168197845255</v>
      </c>
      <c r="U136" s="8">
        <f t="shared" si="105"/>
        <v>92.984104180006142</v>
      </c>
      <c r="V136" s="8">
        <f t="shared" si="106"/>
        <v>86.446799108044061</v>
      </c>
      <c r="W136" s="8">
        <v>0</v>
      </c>
      <c r="X136" s="8">
        <f t="shared" si="107"/>
        <v>88.54679910804407</v>
      </c>
      <c r="Y136" s="8">
        <f t="shared" si="108"/>
        <v>1.8000000000000003</v>
      </c>
      <c r="Z136" s="8">
        <f t="shared" si="109"/>
        <v>1.8000000000000003</v>
      </c>
      <c r="AA136" s="8">
        <f t="shared" si="110"/>
        <v>1.8000000000000003</v>
      </c>
      <c r="AD136"/>
      <c r="AE136"/>
      <c r="AF136"/>
      <c r="AG136"/>
      <c r="AH136"/>
      <c r="AK136"/>
      <c r="AL136"/>
      <c r="AM136"/>
      <c r="AN136"/>
      <c r="AO136"/>
      <c r="AQ136"/>
      <c r="AR136"/>
      <c r="AS136"/>
      <c r="AT136"/>
      <c r="AU136"/>
      <c r="AW136"/>
      <c r="AX136"/>
      <c r="AY136"/>
      <c r="AZ136"/>
      <c r="BA136"/>
    </row>
    <row r="137" spans="1:53" x14ac:dyDescent="0.3">
      <c r="A137" s="1">
        <v>160</v>
      </c>
      <c r="B137" s="8">
        <f t="shared" si="86"/>
        <v>90.923902858296373</v>
      </c>
      <c r="C137" s="8">
        <f t="shared" si="87"/>
        <v>78.100580367635132</v>
      </c>
      <c r="D137" s="8">
        <f t="shared" si="88"/>
        <v>77.453183039245644</v>
      </c>
      <c r="E137" s="8">
        <f t="shared" si="89"/>
        <v>84.98093950131215</v>
      </c>
      <c r="F137" s="8">
        <f t="shared" si="90"/>
        <v>87.108415001009348</v>
      </c>
      <c r="G137" s="8">
        <f t="shared" si="91"/>
        <v>83.408415001009331</v>
      </c>
      <c r="H137" s="8">
        <f t="shared" si="92"/>
        <v>91.108415001009334</v>
      </c>
      <c r="I137" s="8">
        <f t="shared" si="93"/>
        <v>87.049164175306046</v>
      </c>
      <c r="J137" s="8">
        <f t="shared" si="94"/>
        <v>90.346799108044053</v>
      </c>
      <c r="K137" s="8">
        <f t="shared" si="95"/>
        <v>90.346799108044053</v>
      </c>
      <c r="L137" s="8">
        <f t="shared" si="96"/>
        <v>92.946799108044061</v>
      </c>
      <c r="M137" s="8">
        <f t="shared" si="97"/>
        <v>92.984104180006142</v>
      </c>
      <c r="N137" s="8">
        <f t="shared" si="98"/>
        <v>98.526192483271146</v>
      </c>
      <c r="O137" s="8">
        <f t="shared" si="99"/>
        <v>88.58410418000615</v>
      </c>
      <c r="P137" s="8">
        <f t="shared" si="100"/>
        <v>95.084104180006136</v>
      </c>
      <c r="Q137" s="8">
        <f t="shared" si="101"/>
        <v>84.35716819784524</v>
      </c>
      <c r="R137" s="8">
        <f t="shared" si="102"/>
        <v>82.157168197845238</v>
      </c>
      <c r="S137" s="8">
        <f t="shared" si="103"/>
        <v>88.657168197845238</v>
      </c>
      <c r="T137" s="8">
        <f t="shared" si="104"/>
        <v>88.657168197845238</v>
      </c>
      <c r="U137" s="8">
        <f t="shared" si="105"/>
        <v>86.384104180006148</v>
      </c>
      <c r="V137" s="8">
        <f t="shared" si="106"/>
        <v>81.95487857287047</v>
      </c>
      <c r="W137" s="8">
        <v>0</v>
      </c>
      <c r="X137" s="8">
        <f t="shared" si="107"/>
        <v>86.446799108044061</v>
      </c>
      <c r="Y137" s="8">
        <f t="shared" si="108"/>
        <v>1.8000000000000003</v>
      </c>
      <c r="Z137" s="8">
        <f t="shared" si="109"/>
        <v>1.8000000000000003</v>
      </c>
      <c r="AA137" s="8">
        <f t="shared" si="110"/>
        <v>1.8000000000000003</v>
      </c>
      <c r="AD137"/>
      <c r="AE137"/>
      <c r="AF137"/>
      <c r="AG137"/>
      <c r="AH137"/>
      <c r="AK137"/>
      <c r="AL137"/>
      <c r="AM137"/>
      <c r="AN137"/>
      <c r="AO137"/>
      <c r="AQ137"/>
      <c r="AR137"/>
      <c r="AS137"/>
      <c r="AT137"/>
      <c r="AU137"/>
      <c r="AW137"/>
      <c r="AX137"/>
      <c r="AY137"/>
      <c r="AZ137"/>
      <c r="BA137"/>
    </row>
    <row r="138" spans="1:53" x14ac:dyDescent="0.3">
      <c r="A138" s="1">
        <v>200</v>
      </c>
      <c r="B138" s="8">
        <f t="shared" si="86"/>
        <v>96.946799108044047</v>
      </c>
      <c r="C138" s="8">
        <f t="shared" si="87"/>
        <v>85.800580367635149</v>
      </c>
      <c r="D138" s="8">
        <f t="shared" si="88"/>
        <v>78.970930144391758</v>
      </c>
      <c r="E138" s="8">
        <f t="shared" si="89"/>
        <v>85.723902858296384</v>
      </c>
      <c r="F138" s="8">
        <f t="shared" si="90"/>
        <v>86.946799108044047</v>
      </c>
      <c r="G138" s="8">
        <f t="shared" si="91"/>
        <v>84.146799108044064</v>
      </c>
      <c r="H138" s="8">
        <f t="shared" si="92"/>
        <v>91.746799108044058</v>
      </c>
      <c r="I138" s="8">
        <f t="shared" si="93"/>
        <v>88.349164175306058</v>
      </c>
      <c r="J138" s="8">
        <f t="shared" si="94"/>
        <v>92.346799108044053</v>
      </c>
      <c r="K138" s="8">
        <f t="shared" si="95"/>
        <v>92.346799108044053</v>
      </c>
      <c r="L138" s="8">
        <f t="shared" si="96"/>
        <v>82.946799108044047</v>
      </c>
      <c r="M138" s="8">
        <f t="shared" si="97"/>
        <v>92.984104180006142</v>
      </c>
      <c r="N138" s="8">
        <f t="shared" si="98"/>
        <v>94.883768643823231</v>
      </c>
      <c r="O138" s="8">
        <f t="shared" si="99"/>
        <v>88.58410418000615</v>
      </c>
      <c r="P138" s="8">
        <f t="shared" si="100"/>
        <v>95.084104180006136</v>
      </c>
      <c r="Q138" s="8">
        <f t="shared" si="101"/>
        <v>86.457168197845249</v>
      </c>
      <c r="R138" s="8">
        <f t="shared" si="102"/>
        <v>56.05716819784525</v>
      </c>
      <c r="S138" s="8">
        <f t="shared" si="103"/>
        <v>58.146799108044064</v>
      </c>
      <c r="T138" s="8">
        <f t="shared" si="104"/>
        <v>77.746799108044044</v>
      </c>
      <c r="U138" s="8">
        <f t="shared" si="105"/>
        <v>89.899256501110258</v>
      </c>
      <c r="V138" s="8">
        <f t="shared" si="106"/>
        <v>78.954878572870484</v>
      </c>
      <c r="W138" s="8">
        <v>0</v>
      </c>
      <c r="X138" s="8">
        <f t="shared" si="107"/>
        <v>86.14679910804405</v>
      </c>
      <c r="Y138" s="8">
        <f t="shared" si="108"/>
        <v>1.8000000000000003</v>
      </c>
      <c r="Z138" s="8">
        <f t="shared" si="109"/>
        <v>1.8000000000000003</v>
      </c>
      <c r="AA138" s="8">
        <f t="shared" si="110"/>
        <v>1.8000000000000003</v>
      </c>
      <c r="AD138"/>
      <c r="AE138"/>
      <c r="AF138"/>
      <c r="AG138"/>
      <c r="AH138"/>
      <c r="AK138"/>
      <c r="AL138"/>
      <c r="AM138"/>
      <c r="AN138"/>
      <c r="AO138"/>
      <c r="AQ138"/>
      <c r="AR138"/>
      <c r="AS138"/>
      <c r="AT138"/>
      <c r="AU138"/>
      <c r="AW138"/>
      <c r="AX138"/>
      <c r="AY138"/>
      <c r="AZ138"/>
      <c r="BA138"/>
    </row>
    <row r="139" spans="1:53" x14ac:dyDescent="0.3">
      <c r="A139" s="1">
        <v>250</v>
      </c>
      <c r="B139" s="8">
        <f t="shared" si="86"/>
        <v>90.04679910804407</v>
      </c>
      <c r="C139" s="8">
        <f t="shared" si="87"/>
        <v>81.5112635870411</v>
      </c>
      <c r="D139" s="8">
        <f t="shared" si="88"/>
        <v>81.44916417530608</v>
      </c>
      <c r="E139" s="8">
        <f t="shared" si="89"/>
        <v>88.04679910804407</v>
      </c>
      <c r="F139" s="8">
        <f t="shared" si="90"/>
        <v>87.14679910804405</v>
      </c>
      <c r="G139" s="8">
        <f t="shared" si="91"/>
        <v>84.246799108044058</v>
      </c>
      <c r="H139" s="8">
        <f t="shared" si="92"/>
        <v>93.246799108044044</v>
      </c>
      <c r="I139" s="8">
        <f t="shared" si="93"/>
        <v>84.962863278416251</v>
      </c>
      <c r="J139" s="8">
        <f t="shared" si="94"/>
        <v>89.046799108044056</v>
      </c>
      <c r="K139" s="8">
        <f t="shared" si="95"/>
        <v>89.046799108044056</v>
      </c>
      <c r="L139" s="8">
        <f t="shared" si="96"/>
        <v>92.946799108044061</v>
      </c>
      <c r="M139" s="8">
        <f t="shared" si="97"/>
        <v>92.984104180006142</v>
      </c>
      <c r="N139" s="8">
        <f t="shared" si="98"/>
        <v>95.270030893974621</v>
      </c>
      <c r="O139" s="8">
        <f t="shared" si="99"/>
        <v>88.58410418000615</v>
      </c>
      <c r="P139" s="8">
        <f t="shared" si="100"/>
        <v>88.54679910804407</v>
      </c>
      <c r="Q139" s="8">
        <f t="shared" si="101"/>
        <v>82.81474435839732</v>
      </c>
      <c r="R139" s="8">
        <f t="shared" si="102"/>
        <v>56.05716819784525</v>
      </c>
      <c r="S139" s="8">
        <f t="shared" si="103"/>
        <v>84.35716819784524</v>
      </c>
      <c r="T139" s="8">
        <f t="shared" si="104"/>
        <v>90.746799108044058</v>
      </c>
      <c r="U139" s="8">
        <f t="shared" si="105"/>
        <v>86.984104180006128</v>
      </c>
      <c r="V139" s="8">
        <f t="shared" si="106"/>
        <v>79.846799108044053</v>
      </c>
      <c r="W139" s="8">
        <v>0</v>
      </c>
      <c r="X139" s="8">
        <f t="shared" si="107"/>
        <v>86.446799108044061</v>
      </c>
      <c r="Y139" s="8">
        <f t="shared" si="108"/>
        <v>1.8000000000000003</v>
      </c>
      <c r="Z139" s="8">
        <f t="shared" si="109"/>
        <v>1.8000000000000003</v>
      </c>
      <c r="AA139" s="8">
        <f t="shared" si="110"/>
        <v>1.8000000000000003</v>
      </c>
      <c r="AD139"/>
      <c r="AE139"/>
      <c r="AF139"/>
      <c r="AG139"/>
      <c r="AH139"/>
      <c r="AK139"/>
      <c r="AL139"/>
      <c r="AM139"/>
      <c r="AN139"/>
      <c r="AO139"/>
      <c r="AQ139"/>
      <c r="AR139"/>
      <c r="AS139"/>
      <c r="AT139"/>
      <c r="AU139"/>
      <c r="AW139"/>
      <c r="AX139"/>
      <c r="AY139"/>
      <c r="AZ139"/>
      <c r="BA139"/>
    </row>
    <row r="140" spans="1:53" x14ac:dyDescent="0.3">
      <c r="A140" s="1">
        <v>315</v>
      </c>
      <c r="B140" s="8">
        <f t="shared" si="86"/>
        <v>82.354878572870476</v>
      </c>
      <c r="C140" s="8">
        <f t="shared" si="87"/>
        <v>79.727275194393798</v>
      </c>
      <c r="D140" s="8">
        <f t="shared" si="88"/>
        <v>81.44916417530608</v>
      </c>
      <c r="E140" s="8">
        <f t="shared" si="89"/>
        <v>87.846799108044067</v>
      </c>
      <c r="F140" s="8">
        <f t="shared" si="90"/>
        <v>85.576899768898926</v>
      </c>
      <c r="G140" s="8">
        <f t="shared" si="91"/>
        <v>87.076899768898926</v>
      </c>
      <c r="H140" s="8">
        <f t="shared" si="92"/>
        <v>99.076899768898912</v>
      </c>
      <c r="I140" s="8">
        <f t="shared" si="93"/>
        <v>89.238662680489682</v>
      </c>
      <c r="J140" s="8">
        <f t="shared" si="94"/>
        <v>87.254878572870496</v>
      </c>
      <c r="K140" s="8">
        <f t="shared" si="95"/>
        <v>87.254878572870496</v>
      </c>
      <c r="L140" s="8">
        <f t="shared" si="96"/>
        <v>92.201546126085034</v>
      </c>
      <c r="M140" s="8">
        <f t="shared" si="97"/>
        <v>94.036226036889445</v>
      </c>
      <c r="N140" s="8">
        <f t="shared" si="98"/>
        <v>95.773195572668612</v>
      </c>
      <c r="O140" s="8">
        <f t="shared" si="99"/>
        <v>96.094677251160746</v>
      </c>
      <c r="P140" s="8">
        <f t="shared" si="100"/>
        <v>90.813329787141754</v>
      </c>
      <c r="Q140" s="8">
        <f t="shared" si="101"/>
        <v>82.04679910804407</v>
      </c>
      <c r="R140" s="8">
        <f t="shared" si="102"/>
        <v>95.146799108044064</v>
      </c>
      <c r="S140" s="8">
        <f t="shared" si="103"/>
        <v>95.24484501925221</v>
      </c>
      <c r="T140" s="8">
        <f t="shared" si="104"/>
        <v>97.357168197845255</v>
      </c>
      <c r="U140" s="8">
        <f t="shared" si="105"/>
        <v>86.384104180006148</v>
      </c>
      <c r="V140" s="8">
        <f t="shared" si="106"/>
        <v>79.95487857287047</v>
      </c>
      <c r="W140" s="8">
        <v>0</v>
      </c>
      <c r="X140" s="8">
        <f t="shared" si="107"/>
        <v>88.54679910804407</v>
      </c>
      <c r="Y140" s="8">
        <f t="shared" si="108"/>
        <v>1.8000000000000003</v>
      </c>
      <c r="Z140" s="8">
        <f t="shared" si="109"/>
        <v>1.8000000000000003</v>
      </c>
      <c r="AA140" s="8">
        <f t="shared" si="110"/>
        <v>1.8000000000000003</v>
      </c>
      <c r="AD140"/>
      <c r="AE140"/>
      <c r="AF140"/>
      <c r="AG140"/>
      <c r="AH140"/>
      <c r="AK140"/>
      <c r="AL140"/>
      <c r="AM140"/>
      <c r="AN140"/>
      <c r="AO140"/>
      <c r="AQ140"/>
      <c r="AR140"/>
      <c r="AS140"/>
      <c r="AT140"/>
      <c r="AU140"/>
      <c r="AW140"/>
      <c r="AX140"/>
      <c r="AY140"/>
      <c r="AZ140"/>
      <c r="BA140"/>
    </row>
    <row r="141" spans="1:53" x14ac:dyDescent="0.3">
      <c r="A141" s="1">
        <v>400</v>
      </c>
      <c r="B141" s="8">
        <f t="shared" si="86"/>
        <v>85.554878572870493</v>
      </c>
      <c r="C141" s="8">
        <f t="shared" si="87"/>
        <v>77.580084480275971</v>
      </c>
      <c r="D141" s="8">
        <f t="shared" si="88"/>
        <v>81.37295414540975</v>
      </c>
      <c r="E141" s="8">
        <f t="shared" si="89"/>
        <v>87.7029606973406</v>
      </c>
      <c r="F141" s="8">
        <f t="shared" si="90"/>
        <v>85.132186304476235</v>
      </c>
      <c r="G141" s="8">
        <f t="shared" si="91"/>
        <v>89.732186304476215</v>
      </c>
      <c r="H141" s="8">
        <f t="shared" si="92"/>
        <v>98.33218630447621</v>
      </c>
      <c r="I141" s="8">
        <f t="shared" si="93"/>
        <v>90.138662680489688</v>
      </c>
      <c r="J141" s="8">
        <f t="shared" si="94"/>
        <v>92.554878572870507</v>
      </c>
      <c r="K141" s="8">
        <f t="shared" si="95"/>
        <v>92.554878572870507</v>
      </c>
      <c r="L141" s="8">
        <f t="shared" si="96"/>
        <v>90.18410418000613</v>
      </c>
      <c r="M141" s="8">
        <f t="shared" si="97"/>
        <v>93.100131554829503</v>
      </c>
      <c r="N141" s="8">
        <f t="shared" si="98"/>
        <v>94.484104180006128</v>
      </c>
      <c r="O141" s="8">
        <f t="shared" si="99"/>
        <v>98.363162019050321</v>
      </c>
      <c r="P141" s="8">
        <f t="shared" si="100"/>
        <v>88.013329787141785</v>
      </c>
      <c r="Q141" s="8">
        <f t="shared" si="101"/>
        <v>82.784643697542464</v>
      </c>
      <c r="R141" s="8">
        <f t="shared" si="102"/>
        <v>99.527067536990387</v>
      </c>
      <c r="S141" s="8">
        <f t="shared" si="103"/>
        <v>98.957168197845263</v>
      </c>
      <c r="T141" s="8">
        <f t="shared" si="104"/>
        <v>94.557168197845257</v>
      </c>
      <c r="U141" s="8">
        <f t="shared" si="105"/>
        <v>91.26545164402512</v>
      </c>
      <c r="V141" s="8">
        <f t="shared" si="106"/>
        <v>82.354878572870476</v>
      </c>
      <c r="W141" s="8">
        <v>0</v>
      </c>
      <c r="X141" s="8">
        <f t="shared" si="107"/>
        <v>83.64679910804405</v>
      </c>
      <c r="Y141" s="8">
        <f t="shared" si="108"/>
        <v>1.2000000000000006</v>
      </c>
      <c r="Z141" s="8">
        <f t="shared" si="109"/>
        <v>1.2000000000000006</v>
      </c>
      <c r="AA141" s="8">
        <f t="shared" si="110"/>
        <v>1.2000000000000006</v>
      </c>
      <c r="AD141"/>
      <c r="AE141"/>
      <c r="AF141"/>
      <c r="AG141"/>
      <c r="AH141"/>
      <c r="AK141"/>
      <c r="AL141"/>
      <c r="AM141"/>
      <c r="AN141"/>
      <c r="AO141"/>
      <c r="AQ141"/>
      <c r="AR141"/>
      <c r="AS141"/>
      <c r="AT141"/>
      <c r="AU141"/>
      <c r="AW141"/>
      <c r="AX141"/>
      <c r="AY141"/>
      <c r="AZ141"/>
      <c r="BA141"/>
    </row>
    <row r="142" spans="1:53" x14ac:dyDescent="0.3">
      <c r="A142" s="1">
        <v>500</v>
      </c>
      <c r="B142" s="8">
        <f t="shared" si="86"/>
        <v>90.254878572870481</v>
      </c>
      <c r="C142" s="8">
        <f t="shared" si="87"/>
        <v>75.910419479100838</v>
      </c>
      <c r="D142" s="8">
        <f t="shared" si="88"/>
        <v>80.442710682525643</v>
      </c>
      <c r="E142" s="8">
        <f t="shared" si="89"/>
        <v>87.012994250958883</v>
      </c>
      <c r="F142" s="8">
        <f t="shared" si="90"/>
        <v>86.046799108044056</v>
      </c>
      <c r="G142" s="8">
        <f t="shared" si="91"/>
        <v>90.346799108044053</v>
      </c>
      <c r="H142" s="8">
        <f t="shared" si="92"/>
        <v>98.04679910804407</v>
      </c>
      <c r="I142" s="8">
        <f t="shared" si="93"/>
        <v>88.138662680489688</v>
      </c>
      <c r="J142" s="8">
        <f t="shared" si="94"/>
        <v>91.954878572870484</v>
      </c>
      <c r="K142" s="8">
        <f t="shared" si="95"/>
        <v>91.954878572870484</v>
      </c>
      <c r="L142" s="8">
        <f t="shared" si="96"/>
        <v>93.346799108044053</v>
      </c>
      <c r="M142" s="8">
        <f t="shared" si="97"/>
        <v>94.175485197643368</v>
      </c>
      <c r="N142" s="8">
        <f t="shared" si="98"/>
        <v>92.762286965331114</v>
      </c>
      <c r="O142" s="8">
        <f t="shared" si="99"/>
        <v>95.213329787141774</v>
      </c>
      <c r="P142" s="8">
        <f t="shared" si="100"/>
        <v>87.047134644226944</v>
      </c>
      <c r="Q142" s="8">
        <f t="shared" si="101"/>
        <v>94.204710804779026</v>
      </c>
      <c r="R142" s="8">
        <f t="shared" si="102"/>
        <v>99.957168197845263</v>
      </c>
      <c r="S142" s="8">
        <f t="shared" si="103"/>
        <v>97.75716819784526</v>
      </c>
      <c r="T142" s="8">
        <f t="shared" si="104"/>
        <v>92.396966876135508</v>
      </c>
      <c r="U142" s="8">
        <f t="shared" si="105"/>
        <v>93.284104180006125</v>
      </c>
      <c r="V142" s="8">
        <f t="shared" si="106"/>
        <v>86.746799108044073</v>
      </c>
      <c r="W142" s="8">
        <v>0</v>
      </c>
      <c r="X142" s="8">
        <f t="shared" si="107"/>
        <v>88.712994250958857</v>
      </c>
      <c r="Y142" s="8">
        <f t="shared" si="108"/>
        <v>0</v>
      </c>
      <c r="Z142" s="8">
        <f t="shared" si="109"/>
        <v>0</v>
      </c>
      <c r="AA142" s="8">
        <f t="shared" si="110"/>
        <v>0</v>
      </c>
      <c r="AD142"/>
      <c r="AE142"/>
      <c r="AF142"/>
      <c r="AG142"/>
      <c r="AH142"/>
      <c r="AK142"/>
      <c r="AL142"/>
      <c r="AM142"/>
      <c r="AN142"/>
      <c r="AO142"/>
      <c r="AQ142"/>
      <c r="AR142"/>
      <c r="AS142"/>
      <c r="AT142"/>
      <c r="AU142"/>
      <c r="AW142"/>
      <c r="AX142"/>
      <c r="AY142"/>
      <c r="AZ142"/>
      <c r="BA142"/>
    </row>
    <row r="143" spans="1:53" x14ac:dyDescent="0.3">
      <c r="A143" s="1">
        <v>630</v>
      </c>
      <c r="B143" s="8">
        <f t="shared" si="86"/>
        <v>94.254878572870496</v>
      </c>
      <c r="C143" s="8">
        <f t="shared" si="87"/>
        <v>77.310419479100815</v>
      </c>
      <c r="D143" s="8">
        <f t="shared" si="88"/>
        <v>83.070930144391752</v>
      </c>
      <c r="E143" s="8">
        <f t="shared" si="89"/>
        <v>92.523902858296395</v>
      </c>
      <c r="F143" s="8">
        <f t="shared" si="90"/>
        <v>91.04679910804407</v>
      </c>
      <c r="G143" s="8">
        <f t="shared" si="91"/>
        <v>95.546799108044084</v>
      </c>
      <c r="H143" s="8">
        <f t="shared" si="92"/>
        <v>103.34679910804405</v>
      </c>
      <c r="I143" s="8">
        <f t="shared" si="93"/>
        <v>94.738662680489711</v>
      </c>
      <c r="J143" s="8">
        <f t="shared" si="94"/>
        <v>98.554878572870479</v>
      </c>
      <c r="K143" s="8">
        <f t="shared" si="95"/>
        <v>98.554878572870479</v>
      </c>
      <c r="L143" s="8">
        <f t="shared" si="96"/>
        <v>99.346799108044067</v>
      </c>
      <c r="M143" s="8">
        <f t="shared" si="97"/>
        <v>99.557707715381582</v>
      </c>
      <c r="N143" s="8">
        <f t="shared" si="98"/>
        <v>99.696966876135519</v>
      </c>
      <c r="O143" s="8">
        <f t="shared" si="99"/>
        <v>99.959997340356324</v>
      </c>
      <c r="P143" s="8">
        <f t="shared" si="100"/>
        <v>94.943969965532972</v>
      </c>
      <c r="Q143" s="8">
        <f t="shared" si="101"/>
        <v>100.75716819784526</v>
      </c>
      <c r="R143" s="8">
        <f t="shared" si="102"/>
        <v>105.05716819784526</v>
      </c>
      <c r="S143" s="8">
        <f t="shared" si="103"/>
        <v>101.41474435839733</v>
      </c>
      <c r="T143" s="8">
        <f t="shared" si="104"/>
        <v>101.79467725116075</v>
      </c>
      <c r="U143" s="8">
        <f t="shared" si="105"/>
        <v>96.284104180006139</v>
      </c>
      <c r="V143" s="8">
        <f t="shared" si="106"/>
        <v>97.117033983372096</v>
      </c>
      <c r="W143" s="8">
        <v>0</v>
      </c>
      <c r="X143" s="8">
        <f t="shared" si="107"/>
        <v>95.367741268999865</v>
      </c>
      <c r="Y143" s="8">
        <f t="shared" si="108"/>
        <v>3.0000000000000004</v>
      </c>
      <c r="Z143" s="8">
        <f t="shared" si="109"/>
        <v>3.0000000000000004</v>
      </c>
      <c r="AA143" s="8">
        <f t="shared" si="110"/>
        <v>3.0000000000000004</v>
      </c>
      <c r="AD143"/>
      <c r="AE143"/>
      <c r="AF143"/>
      <c r="AG143"/>
      <c r="AH143"/>
      <c r="AK143"/>
      <c r="AL143"/>
      <c r="AM143"/>
      <c r="AN143"/>
      <c r="AO143"/>
      <c r="AQ143"/>
      <c r="AR143"/>
      <c r="AS143"/>
      <c r="AT143"/>
      <c r="AU143"/>
      <c r="AW143"/>
      <c r="AX143"/>
      <c r="AY143"/>
      <c r="AZ143"/>
      <c r="BA143"/>
    </row>
    <row r="144" spans="1:53" x14ac:dyDescent="0.3">
      <c r="A144" s="1">
        <v>800</v>
      </c>
      <c r="B144" s="8">
        <f t="shared" si="86"/>
        <v>94.654878572870501</v>
      </c>
      <c r="C144" s="8">
        <f t="shared" si="87"/>
        <v>75.627275194393803</v>
      </c>
      <c r="D144" s="8">
        <f t="shared" si="88"/>
        <v>86.524963577379523</v>
      </c>
      <c r="E144" s="8">
        <f t="shared" si="89"/>
        <v>95.370030893974644</v>
      </c>
      <c r="F144" s="8">
        <f t="shared" si="90"/>
        <v>92.176899768898934</v>
      </c>
      <c r="G144" s="8">
        <f t="shared" si="91"/>
        <v>96.576899768898954</v>
      </c>
      <c r="H144" s="8">
        <f t="shared" si="92"/>
        <v>102.57689976889893</v>
      </c>
      <c r="I144" s="8">
        <f t="shared" si="93"/>
        <v>95.038662680489722</v>
      </c>
      <c r="J144" s="8">
        <f t="shared" si="94"/>
        <v>100.45487857287048</v>
      </c>
      <c r="K144" s="8">
        <f t="shared" si="95"/>
        <v>100.45487857287048</v>
      </c>
      <c r="L144" s="8">
        <f t="shared" si="96"/>
        <v>98.596966876135525</v>
      </c>
      <c r="M144" s="8">
        <f t="shared" si="97"/>
        <v>99.584104180006165</v>
      </c>
      <c r="N144" s="8">
        <f t="shared" si="98"/>
        <v>98.231646786939919</v>
      </c>
      <c r="O144" s="8">
        <f t="shared" si="99"/>
        <v>99.584104180006165</v>
      </c>
      <c r="P144" s="8">
        <f t="shared" si="100"/>
        <v>95.344845019252205</v>
      </c>
      <c r="Q144" s="8">
        <f t="shared" si="101"/>
        <v>97.457168197845249</v>
      </c>
      <c r="R144" s="8">
        <f t="shared" si="102"/>
        <v>101.85716819784525</v>
      </c>
      <c r="S144" s="8">
        <f t="shared" si="103"/>
        <v>99.657168197845252</v>
      </c>
      <c r="T144" s="8">
        <f t="shared" si="104"/>
        <v>99.847134644226955</v>
      </c>
      <c r="U144" s="8">
        <f t="shared" si="105"/>
        <v>92.418448554627616</v>
      </c>
      <c r="V144" s="8">
        <f t="shared" si="106"/>
        <v>93.054878572870479</v>
      </c>
      <c r="W144" s="8">
        <v>0</v>
      </c>
      <c r="X144" s="8">
        <f t="shared" si="107"/>
        <v>92.491512572466775</v>
      </c>
      <c r="Y144" s="8">
        <f t="shared" si="108"/>
        <v>1.9000000000000004</v>
      </c>
      <c r="Z144" s="8">
        <f t="shared" si="109"/>
        <v>1.9000000000000004</v>
      </c>
      <c r="AA144" s="8">
        <f t="shared" si="110"/>
        <v>1.9000000000000004</v>
      </c>
      <c r="AD144"/>
      <c r="AE144"/>
      <c r="AF144"/>
      <c r="AG144"/>
      <c r="AH144"/>
      <c r="AK144"/>
      <c r="AL144"/>
      <c r="AM144"/>
      <c r="AN144"/>
      <c r="AO144"/>
      <c r="AQ144"/>
      <c r="AR144"/>
      <c r="AS144"/>
      <c r="AT144"/>
      <c r="AU144"/>
      <c r="AW144"/>
      <c r="AX144"/>
      <c r="AY144"/>
      <c r="AZ144"/>
      <c r="BA144"/>
    </row>
    <row r="145" spans="1:53" x14ac:dyDescent="0.3">
      <c r="A145" s="1">
        <v>1000</v>
      </c>
      <c r="B145" s="8">
        <f t="shared" si="86"/>
        <v>94.554878572870479</v>
      </c>
      <c r="C145" s="8">
        <f t="shared" si="87"/>
        <v>78.296096087628669</v>
      </c>
      <c r="D145" s="8">
        <f t="shared" si="88"/>
        <v>89.891493368105216</v>
      </c>
      <c r="E145" s="8">
        <f t="shared" si="89"/>
        <v>96.363162019050321</v>
      </c>
      <c r="F145" s="8">
        <f t="shared" si="90"/>
        <v>95.843094911813751</v>
      </c>
      <c r="G145" s="8">
        <f t="shared" si="91"/>
        <v>96.543094911813739</v>
      </c>
      <c r="H145" s="8">
        <f t="shared" si="92"/>
        <v>101.14309491181375</v>
      </c>
      <c r="I145" s="8">
        <f t="shared" si="93"/>
        <v>98.083837129952585</v>
      </c>
      <c r="J145" s="8">
        <f t="shared" si="94"/>
        <v>99.754878572870496</v>
      </c>
      <c r="K145" s="8">
        <f t="shared" si="95"/>
        <v>99.754878572870496</v>
      </c>
      <c r="L145" s="8">
        <f t="shared" si="96"/>
        <v>100.07003089397463</v>
      </c>
      <c r="M145" s="8">
        <f t="shared" si="97"/>
        <v>99.573195572668624</v>
      </c>
      <c r="N145" s="8">
        <f t="shared" si="98"/>
        <v>97.343969965532978</v>
      </c>
      <c r="O145" s="8">
        <f t="shared" si="99"/>
        <v>100.98410418000613</v>
      </c>
      <c r="P145" s="8">
        <f t="shared" si="100"/>
        <v>94.951713894176493</v>
      </c>
      <c r="Q145" s="8">
        <f t="shared" si="101"/>
        <v>96.847134644226941</v>
      </c>
      <c r="R145" s="8">
        <f t="shared" si="102"/>
        <v>101.05716819784526</v>
      </c>
      <c r="S145" s="8">
        <f t="shared" si="103"/>
        <v>101.05716819784526</v>
      </c>
      <c r="T145" s="8">
        <f t="shared" si="104"/>
        <v>99.324777912015605</v>
      </c>
      <c r="U145" s="8">
        <f t="shared" si="105"/>
        <v>93.043969965532952</v>
      </c>
      <c r="V145" s="8">
        <f t="shared" si="106"/>
        <v>90.04679910804407</v>
      </c>
      <c r="W145" s="8">
        <v>0</v>
      </c>
      <c r="X145" s="8">
        <f t="shared" si="107"/>
        <v>90.04679910804407</v>
      </c>
      <c r="Y145" s="8">
        <f t="shared" si="108"/>
        <v>3.3000000000000003</v>
      </c>
      <c r="Z145" s="8">
        <f t="shared" si="109"/>
        <v>3.3000000000000003</v>
      </c>
      <c r="AA145" s="8">
        <f t="shared" si="110"/>
        <v>3.3000000000000003</v>
      </c>
      <c r="AD145"/>
      <c r="AE145"/>
      <c r="AF145"/>
      <c r="AG145"/>
      <c r="AH145"/>
      <c r="AK145"/>
      <c r="AL145"/>
      <c r="AM145"/>
      <c r="AN145"/>
      <c r="AO145"/>
      <c r="AQ145"/>
      <c r="AR145"/>
      <c r="AS145"/>
      <c r="AT145"/>
      <c r="AU145"/>
      <c r="AW145"/>
      <c r="AX145"/>
      <c r="AY145"/>
      <c r="AZ145"/>
      <c r="BA145"/>
    </row>
    <row r="146" spans="1:53" x14ac:dyDescent="0.3">
      <c r="A146" s="1">
        <v>1250</v>
      </c>
      <c r="B146" s="8">
        <f t="shared" si="86"/>
        <v>93.913329787141762</v>
      </c>
      <c r="C146" s="8">
        <f t="shared" si="87"/>
        <v>81.41041947910081</v>
      </c>
      <c r="D146" s="8">
        <f t="shared" si="88"/>
        <v>87.768906143373769</v>
      </c>
      <c r="E146" s="8">
        <f t="shared" si="89"/>
        <v>94.844845019252205</v>
      </c>
      <c r="F146" s="8">
        <f t="shared" si="90"/>
        <v>93.631646786939896</v>
      </c>
      <c r="G146" s="8">
        <f t="shared" si="91"/>
        <v>95.63164678693991</v>
      </c>
      <c r="H146" s="8">
        <f t="shared" si="92"/>
        <v>98.631646786939896</v>
      </c>
      <c r="I146" s="8">
        <f t="shared" si="93"/>
        <v>97.214080592836666</v>
      </c>
      <c r="J146" s="8">
        <f t="shared" si="94"/>
        <v>98.054878572870493</v>
      </c>
      <c r="K146" s="8">
        <f t="shared" si="95"/>
        <v>98.054878572870493</v>
      </c>
      <c r="L146" s="8">
        <f t="shared" si="96"/>
        <v>97.278649876337354</v>
      </c>
      <c r="M146" s="8">
        <f t="shared" si="97"/>
        <v>97.804710804779035</v>
      </c>
      <c r="N146" s="8">
        <f t="shared" si="98"/>
        <v>96.913329787141777</v>
      </c>
      <c r="O146" s="8">
        <f t="shared" si="99"/>
        <v>96.913329787141777</v>
      </c>
      <c r="P146" s="8">
        <f t="shared" si="100"/>
        <v>94.988683429955671</v>
      </c>
      <c r="Q146" s="8">
        <f t="shared" si="101"/>
        <v>96.957168197845235</v>
      </c>
      <c r="R146" s="8">
        <f t="shared" si="102"/>
        <v>97.147134644226952</v>
      </c>
      <c r="S146" s="8">
        <f t="shared" si="103"/>
        <v>100.76457659030584</v>
      </c>
      <c r="T146" s="8">
        <f t="shared" si="104"/>
        <v>99.157168197845238</v>
      </c>
      <c r="U146" s="8">
        <f t="shared" si="105"/>
        <v>90.384104180006119</v>
      </c>
      <c r="V146" s="8">
        <f t="shared" si="106"/>
        <v>88.246799108044044</v>
      </c>
      <c r="W146" s="8">
        <v>0</v>
      </c>
      <c r="X146" s="8">
        <f t="shared" si="107"/>
        <v>89.981479018848475</v>
      </c>
      <c r="Y146" s="8">
        <f t="shared" si="108"/>
        <v>3.6000000000000005</v>
      </c>
      <c r="Z146" s="8">
        <f t="shared" si="109"/>
        <v>3.6000000000000005</v>
      </c>
      <c r="AA146" s="8">
        <f t="shared" si="110"/>
        <v>3.6000000000000005</v>
      </c>
      <c r="AD146"/>
      <c r="AE146"/>
      <c r="AF146"/>
      <c r="AG146"/>
      <c r="AH146"/>
      <c r="AK146"/>
      <c r="AL146"/>
      <c r="AM146"/>
      <c r="AN146"/>
      <c r="AO146"/>
      <c r="AQ146"/>
      <c r="AR146"/>
      <c r="AS146"/>
      <c r="AT146"/>
      <c r="AU146"/>
      <c r="AW146"/>
      <c r="AX146"/>
      <c r="AY146"/>
      <c r="AZ146"/>
      <c r="BA146"/>
    </row>
    <row r="147" spans="1:53" x14ac:dyDescent="0.3">
      <c r="A147" s="1">
        <v>1600</v>
      </c>
      <c r="B147" s="8">
        <f t="shared" si="86"/>
        <v>90.754878572870467</v>
      </c>
      <c r="C147" s="8">
        <f t="shared" si="87"/>
        <v>77.595251979688385</v>
      </c>
      <c r="D147" s="8">
        <f t="shared" si="88"/>
        <v>84.365679396983566</v>
      </c>
      <c r="E147" s="8">
        <f t="shared" si="89"/>
        <v>92.5279425907096</v>
      </c>
      <c r="F147" s="8">
        <f t="shared" si="90"/>
        <v>90.168616322719089</v>
      </c>
      <c r="G147" s="8">
        <f t="shared" si="91"/>
        <v>93.468616322719072</v>
      </c>
      <c r="H147" s="8">
        <f t="shared" si="92"/>
        <v>95.068616322719095</v>
      </c>
      <c r="I147" s="8">
        <f t="shared" si="93"/>
        <v>93.463273906239124</v>
      </c>
      <c r="J147" s="8">
        <f t="shared" si="94"/>
        <v>94.554878572870507</v>
      </c>
      <c r="K147" s="8">
        <f t="shared" si="95"/>
        <v>94.554878572870507</v>
      </c>
      <c r="L147" s="8">
        <f t="shared" si="96"/>
        <v>94.759997340356321</v>
      </c>
      <c r="M147" s="8">
        <f t="shared" si="97"/>
        <v>93.284104180006125</v>
      </c>
      <c r="N147" s="8">
        <f t="shared" si="98"/>
        <v>93.284104180006125</v>
      </c>
      <c r="O147" s="8">
        <f t="shared" si="99"/>
        <v>93.313329787141782</v>
      </c>
      <c r="P147" s="8">
        <f t="shared" si="100"/>
        <v>91.478649876337357</v>
      </c>
      <c r="Q147" s="8">
        <f t="shared" si="101"/>
        <v>93.634811465633902</v>
      </c>
      <c r="R147" s="8">
        <f t="shared" si="102"/>
        <v>93.824777912015605</v>
      </c>
      <c r="S147" s="8">
        <f t="shared" si="103"/>
        <v>95.544845019252179</v>
      </c>
      <c r="T147" s="8">
        <f t="shared" si="104"/>
        <v>95.9247779120156</v>
      </c>
      <c r="U147" s="8">
        <f t="shared" si="105"/>
        <v>85.300131554829491</v>
      </c>
      <c r="V147" s="8">
        <f t="shared" si="106"/>
        <v>82.354878572870476</v>
      </c>
      <c r="W147" s="8">
        <v>0</v>
      </c>
      <c r="X147" s="8">
        <f t="shared" si="107"/>
        <v>87.502421179804259</v>
      </c>
      <c r="Y147" s="8">
        <f t="shared" si="108"/>
        <v>2.1000000000000005</v>
      </c>
      <c r="Z147" s="8">
        <f t="shared" si="109"/>
        <v>2.1000000000000005</v>
      </c>
      <c r="AA147" s="8">
        <f t="shared" si="110"/>
        <v>2.1000000000000005</v>
      </c>
      <c r="AD147"/>
      <c r="AE147"/>
      <c r="AF147"/>
      <c r="AG147"/>
      <c r="AH147"/>
      <c r="AK147"/>
      <c r="AL147"/>
      <c r="AM147"/>
      <c r="AN147"/>
      <c r="AO147"/>
      <c r="AQ147"/>
      <c r="AR147"/>
      <c r="AS147"/>
      <c r="AT147"/>
      <c r="AU147"/>
      <c r="AW147"/>
      <c r="AX147"/>
      <c r="AY147"/>
      <c r="AZ147"/>
      <c r="BA147"/>
    </row>
    <row r="148" spans="1:53" x14ac:dyDescent="0.3">
      <c r="A148" s="1">
        <v>2000</v>
      </c>
      <c r="B148" s="8">
        <f t="shared" si="86"/>
        <v>88.315619412116575</v>
      </c>
      <c r="C148" s="8">
        <f t="shared" si="87"/>
        <v>78.156766085278406</v>
      </c>
      <c r="D148" s="8">
        <f t="shared" si="88"/>
        <v>81.989469367087253</v>
      </c>
      <c r="E148" s="8">
        <f t="shared" si="89"/>
        <v>89.484104180006142</v>
      </c>
      <c r="F148" s="8">
        <f t="shared" si="90"/>
        <v>86.357168197845255</v>
      </c>
      <c r="G148" s="8">
        <f t="shared" si="91"/>
        <v>89.25716819784526</v>
      </c>
      <c r="H148" s="8">
        <f t="shared" si="92"/>
        <v>91.057168197845257</v>
      </c>
      <c r="I148" s="8">
        <f t="shared" si="93"/>
        <v>88.970930144391758</v>
      </c>
      <c r="J148" s="8">
        <f t="shared" si="94"/>
        <v>91.254878572870496</v>
      </c>
      <c r="K148" s="8">
        <f t="shared" si="95"/>
        <v>91.254878572870496</v>
      </c>
      <c r="L148" s="8">
        <f t="shared" si="96"/>
        <v>90.413329787141791</v>
      </c>
      <c r="M148" s="8">
        <f t="shared" si="97"/>
        <v>90.749424269201739</v>
      </c>
      <c r="N148" s="8">
        <f t="shared" si="98"/>
        <v>90.384104180006119</v>
      </c>
      <c r="O148" s="8">
        <f t="shared" si="99"/>
        <v>90.384104180006119</v>
      </c>
      <c r="P148" s="8">
        <f t="shared" si="100"/>
        <v>88.18410418000613</v>
      </c>
      <c r="Q148" s="8">
        <f t="shared" si="101"/>
        <v>90.83710109060867</v>
      </c>
      <c r="R148" s="8">
        <f t="shared" si="102"/>
        <v>90.457168197845277</v>
      </c>
      <c r="S148" s="8">
        <f t="shared" si="103"/>
        <v>92.65716819784528</v>
      </c>
      <c r="T148" s="8">
        <f t="shared" si="104"/>
        <v>90.457168197845277</v>
      </c>
      <c r="U148" s="8">
        <f t="shared" si="105"/>
        <v>81.75716819784526</v>
      </c>
      <c r="V148" s="8">
        <f t="shared" si="106"/>
        <v>81.654878572870487</v>
      </c>
      <c r="W148" s="8">
        <v>0</v>
      </c>
      <c r="X148" s="8">
        <f t="shared" si="107"/>
        <v>88.18410418000613</v>
      </c>
      <c r="Y148" s="8">
        <f t="shared" si="108"/>
        <v>1.4</v>
      </c>
      <c r="Z148" s="8">
        <f t="shared" si="109"/>
        <v>1.4</v>
      </c>
      <c r="AA148" s="8">
        <f t="shared" si="110"/>
        <v>1.4</v>
      </c>
      <c r="AD148"/>
      <c r="AE148"/>
      <c r="AF148"/>
      <c r="AG148"/>
      <c r="AH148"/>
      <c r="AK148"/>
      <c r="AL148"/>
      <c r="AM148"/>
      <c r="AN148"/>
      <c r="AO148"/>
      <c r="AQ148"/>
      <c r="AR148"/>
      <c r="AS148"/>
      <c r="AT148"/>
      <c r="AU148"/>
      <c r="AW148"/>
      <c r="AX148"/>
      <c r="AY148"/>
      <c r="AZ148"/>
      <c r="BA148"/>
    </row>
    <row r="149" spans="1:53" x14ac:dyDescent="0.3">
      <c r="A149" s="1">
        <v>2500</v>
      </c>
      <c r="B149" s="8">
        <f t="shared" si="86"/>
        <v>85.749424269201725</v>
      </c>
      <c r="C149" s="8">
        <f t="shared" si="87"/>
        <v>77.139910369985415</v>
      </c>
      <c r="D149" s="8">
        <f t="shared" si="88"/>
        <v>78.689469367087256</v>
      </c>
      <c r="E149" s="8">
        <f t="shared" si="89"/>
        <v>86.284104180006139</v>
      </c>
      <c r="F149" s="8">
        <f t="shared" si="90"/>
        <v>82.984104180006142</v>
      </c>
      <c r="G149" s="8">
        <f t="shared" si="91"/>
        <v>84.884104180006133</v>
      </c>
      <c r="H149" s="8">
        <f t="shared" si="92"/>
        <v>86.984104180006142</v>
      </c>
      <c r="I149" s="8">
        <f t="shared" si="93"/>
        <v>83.238662680489725</v>
      </c>
      <c r="J149" s="8">
        <f t="shared" si="94"/>
        <v>88.454878572870484</v>
      </c>
      <c r="K149" s="8">
        <f t="shared" si="95"/>
        <v>88.454878572870484</v>
      </c>
      <c r="L149" s="8">
        <f t="shared" si="96"/>
        <v>88.812454733422584</v>
      </c>
      <c r="M149" s="8">
        <f t="shared" si="97"/>
        <v>88.315619412116575</v>
      </c>
      <c r="N149" s="8">
        <f t="shared" si="98"/>
        <v>86.013329787141814</v>
      </c>
      <c r="O149" s="8">
        <f t="shared" si="99"/>
        <v>90.054543036687576</v>
      </c>
      <c r="P149" s="8">
        <f t="shared" si="100"/>
        <v>88.146799108044064</v>
      </c>
      <c r="Q149" s="8">
        <f t="shared" si="101"/>
        <v>88.25716819784526</v>
      </c>
      <c r="R149" s="8">
        <f t="shared" si="102"/>
        <v>88.25716819784526</v>
      </c>
      <c r="S149" s="8">
        <f t="shared" si="103"/>
        <v>90.457168197845277</v>
      </c>
      <c r="T149" s="8">
        <f t="shared" si="104"/>
        <v>88.25716819784526</v>
      </c>
      <c r="U149" s="8">
        <f t="shared" si="105"/>
        <v>77.313329787141797</v>
      </c>
      <c r="V149" s="8">
        <f t="shared" si="106"/>
        <v>77.25487857287051</v>
      </c>
      <c r="W149" s="8">
        <v>0</v>
      </c>
      <c r="X149" s="8">
        <f t="shared" si="107"/>
        <v>79.484104180006142</v>
      </c>
      <c r="Y149" s="8">
        <f t="shared" si="108"/>
        <v>1.4</v>
      </c>
      <c r="Z149" s="8">
        <f t="shared" si="109"/>
        <v>1.4</v>
      </c>
      <c r="AA149" s="8">
        <f t="shared" si="110"/>
        <v>1.4</v>
      </c>
      <c r="AD149"/>
      <c r="AE149"/>
      <c r="AF149"/>
      <c r="AG149"/>
      <c r="AH149"/>
      <c r="AK149"/>
      <c r="AL149"/>
      <c r="AM149"/>
      <c r="AN149"/>
      <c r="AO149"/>
      <c r="AQ149"/>
      <c r="AR149"/>
      <c r="AS149"/>
      <c r="AT149"/>
      <c r="AU149"/>
      <c r="AW149"/>
      <c r="AX149"/>
      <c r="AY149"/>
      <c r="AZ149"/>
      <c r="BA149"/>
    </row>
    <row r="150" spans="1:53" x14ac:dyDescent="0.3">
      <c r="A150" s="1">
        <v>3150</v>
      </c>
      <c r="B150" s="8">
        <f t="shared" si="86"/>
        <v>82.557168197845257</v>
      </c>
      <c r="C150" s="8">
        <f t="shared" si="87"/>
        <v>77.001424475575419</v>
      </c>
      <c r="D150" s="8">
        <f t="shared" si="88"/>
        <v>75.689469367087241</v>
      </c>
      <c r="E150" s="8">
        <f t="shared" si="89"/>
        <v>83.384104180006148</v>
      </c>
      <c r="F150" s="8">
        <f t="shared" si="90"/>
        <v>79.984104180006128</v>
      </c>
      <c r="G150" s="8">
        <f t="shared" si="91"/>
        <v>83.68410418000613</v>
      </c>
      <c r="H150" s="8">
        <f t="shared" si="92"/>
        <v>85.384104180006148</v>
      </c>
      <c r="I150" s="8">
        <f t="shared" si="93"/>
        <v>81.954796412440757</v>
      </c>
      <c r="J150" s="8">
        <f t="shared" si="94"/>
        <v>85.754878572870496</v>
      </c>
      <c r="K150" s="8">
        <f t="shared" si="95"/>
        <v>85.754878572870496</v>
      </c>
      <c r="L150" s="8">
        <f t="shared" si="96"/>
        <v>85.630771733220698</v>
      </c>
      <c r="M150" s="8">
        <f t="shared" si="97"/>
        <v>86.284104180006139</v>
      </c>
      <c r="N150" s="8">
        <f t="shared" si="98"/>
        <v>84.213329787141774</v>
      </c>
      <c r="O150" s="8">
        <f t="shared" si="99"/>
        <v>86.284104180006139</v>
      </c>
      <c r="P150" s="8">
        <f t="shared" si="100"/>
        <v>86.284104180006139</v>
      </c>
      <c r="Q150" s="8">
        <f t="shared" si="101"/>
        <v>86.357168197845255</v>
      </c>
      <c r="R150" s="8">
        <f t="shared" si="102"/>
        <v>86.357168197845255</v>
      </c>
      <c r="S150" s="8">
        <f t="shared" si="103"/>
        <v>86.357168197845255</v>
      </c>
      <c r="T150" s="8">
        <f t="shared" si="104"/>
        <v>84.257168197845246</v>
      </c>
      <c r="U150" s="8">
        <f t="shared" si="105"/>
        <v>75.484104180006128</v>
      </c>
      <c r="V150" s="8">
        <f t="shared" si="106"/>
        <v>79.754878572870481</v>
      </c>
      <c r="W150" s="8">
        <v>0</v>
      </c>
      <c r="X150" s="8">
        <f t="shared" si="107"/>
        <v>79.784104180006153</v>
      </c>
      <c r="Y150" s="8">
        <f t="shared" si="108"/>
        <v>1.7000000000000002</v>
      </c>
      <c r="Z150" s="8">
        <f t="shared" si="109"/>
        <v>1.7000000000000002</v>
      </c>
      <c r="AA150" s="8">
        <f t="shared" si="110"/>
        <v>1.7000000000000002</v>
      </c>
      <c r="AD150"/>
      <c r="AE150"/>
      <c r="AF150"/>
      <c r="AG150"/>
      <c r="AH150"/>
      <c r="AK150"/>
      <c r="AL150"/>
      <c r="AM150"/>
      <c r="AN150"/>
      <c r="AO150"/>
      <c r="AQ150"/>
      <c r="AR150"/>
      <c r="AS150"/>
      <c r="AT150"/>
      <c r="AU150"/>
      <c r="AW150"/>
      <c r="AX150"/>
      <c r="AY150"/>
      <c r="AZ150"/>
      <c r="BA150"/>
    </row>
    <row r="151" spans="1:53" x14ac:dyDescent="0.3">
      <c r="A151" s="1">
        <v>4000</v>
      </c>
      <c r="B151" s="8">
        <f t="shared" si="86"/>
        <v>79.254878572870481</v>
      </c>
      <c r="C151" s="8">
        <f t="shared" si="87"/>
        <v>75.300580367635149</v>
      </c>
      <c r="D151" s="8">
        <f t="shared" si="88"/>
        <v>72.846729546465227</v>
      </c>
      <c r="E151" s="8">
        <f t="shared" si="89"/>
        <v>80.247134644226946</v>
      </c>
      <c r="F151" s="8">
        <f t="shared" si="90"/>
        <v>76.684104180006145</v>
      </c>
      <c r="G151" s="8">
        <f t="shared" si="91"/>
        <v>79.684104180006145</v>
      </c>
      <c r="H151" s="8">
        <f t="shared" si="92"/>
        <v>81.984104180006128</v>
      </c>
      <c r="I151" s="8">
        <f t="shared" si="93"/>
        <v>80.674156890781958</v>
      </c>
      <c r="J151" s="8">
        <f t="shared" si="94"/>
        <v>83.254878572870467</v>
      </c>
      <c r="K151" s="8">
        <f t="shared" si="95"/>
        <v>83.254878572870467</v>
      </c>
      <c r="L151" s="8">
        <f t="shared" si="96"/>
        <v>83.259997340356335</v>
      </c>
      <c r="M151" s="8">
        <f t="shared" si="97"/>
        <v>83.099256501110276</v>
      </c>
      <c r="N151" s="8">
        <f t="shared" si="98"/>
        <v>84.115619412116573</v>
      </c>
      <c r="O151" s="8">
        <f t="shared" si="99"/>
        <v>81.784104180006125</v>
      </c>
      <c r="P151" s="8">
        <f t="shared" si="100"/>
        <v>81.784104180006125</v>
      </c>
      <c r="Q151" s="8">
        <f t="shared" si="101"/>
        <v>84.247134644226961</v>
      </c>
      <c r="R151" s="8">
        <f t="shared" si="102"/>
        <v>84.627067536990381</v>
      </c>
      <c r="S151" s="8">
        <f t="shared" si="103"/>
        <v>84.904710804779043</v>
      </c>
      <c r="T151" s="8">
        <f t="shared" si="104"/>
        <v>81.85716819784524</v>
      </c>
      <c r="U151" s="8">
        <f t="shared" si="105"/>
        <v>75.313329787141782</v>
      </c>
      <c r="V151" s="8">
        <f t="shared" si="106"/>
        <v>77.354878572870504</v>
      </c>
      <c r="W151" s="8">
        <v>0</v>
      </c>
      <c r="X151" s="8">
        <f t="shared" si="107"/>
        <v>77.413329787141791</v>
      </c>
      <c r="Y151" s="8">
        <f t="shared" si="108"/>
        <v>1.5000000000000002</v>
      </c>
      <c r="Z151" s="8">
        <f t="shared" si="109"/>
        <v>1.5000000000000002</v>
      </c>
      <c r="AA151" s="8">
        <f t="shared" si="110"/>
        <v>1.5000000000000002</v>
      </c>
      <c r="AD151"/>
      <c r="AE151"/>
      <c r="AF151"/>
      <c r="AG151"/>
      <c r="AH151"/>
      <c r="AK151"/>
      <c r="AL151"/>
      <c r="AM151"/>
      <c r="AN151"/>
      <c r="AO151"/>
      <c r="AQ151"/>
      <c r="AR151"/>
      <c r="AS151"/>
      <c r="AT151"/>
      <c r="AU151"/>
      <c r="AW151"/>
      <c r="AX151"/>
      <c r="AY151"/>
      <c r="AZ151"/>
      <c r="BA151"/>
    </row>
    <row r="152" spans="1:53" x14ac:dyDescent="0.3">
      <c r="A152" s="1">
        <v>5000</v>
      </c>
      <c r="B152" s="8">
        <f t="shared" si="86"/>
        <v>77.342555394277412</v>
      </c>
      <c r="C152" s="8">
        <f t="shared" si="87"/>
        <v>73.300580367635135</v>
      </c>
      <c r="D152" s="8">
        <f t="shared" si="88"/>
        <v>69.751569666050528</v>
      </c>
      <c r="E152" s="8">
        <f t="shared" si="89"/>
        <v>77.322488287040841</v>
      </c>
      <c r="F152" s="8">
        <f t="shared" si="90"/>
        <v>73.284104180006139</v>
      </c>
      <c r="G152" s="8">
        <f t="shared" si="91"/>
        <v>75.484104180006128</v>
      </c>
      <c r="H152" s="8">
        <f t="shared" si="92"/>
        <v>78.084104180006136</v>
      </c>
      <c r="I152" s="8">
        <f t="shared" si="93"/>
        <v>74.138662680489688</v>
      </c>
      <c r="J152" s="8">
        <f t="shared" si="94"/>
        <v>80.654878572870501</v>
      </c>
      <c r="K152" s="8">
        <f t="shared" si="95"/>
        <v>80.654878572870501</v>
      </c>
      <c r="L152" s="8">
        <f t="shared" si="96"/>
        <v>84.046799108044041</v>
      </c>
      <c r="M152" s="8">
        <f t="shared" si="97"/>
        <v>81.74450948306928</v>
      </c>
      <c r="N152" s="8">
        <f t="shared" si="98"/>
        <v>79.684104180006145</v>
      </c>
      <c r="O152" s="8">
        <f t="shared" si="99"/>
        <v>79.684104180006145</v>
      </c>
      <c r="P152" s="8">
        <f t="shared" si="100"/>
        <v>79.713329787141788</v>
      </c>
      <c r="Q152" s="8">
        <f t="shared" si="101"/>
        <v>81.957168197845235</v>
      </c>
      <c r="R152" s="8">
        <f t="shared" si="102"/>
        <v>84.157168197845238</v>
      </c>
      <c r="S152" s="8">
        <f t="shared" si="103"/>
        <v>84.157168197845238</v>
      </c>
      <c r="T152" s="8">
        <f t="shared" si="104"/>
        <v>81.957168197845235</v>
      </c>
      <c r="U152" s="8">
        <f t="shared" si="105"/>
        <v>73.213329787141788</v>
      </c>
      <c r="V152" s="8">
        <f t="shared" si="106"/>
        <v>70.954878572870498</v>
      </c>
      <c r="W152" s="8">
        <v>0</v>
      </c>
      <c r="X152" s="8">
        <f t="shared" si="107"/>
        <v>75.413329787141777</v>
      </c>
      <c r="Y152" s="8">
        <f t="shared" si="108"/>
        <v>1.5999999999999996</v>
      </c>
      <c r="Z152" s="8">
        <f t="shared" si="109"/>
        <v>1.5999999999999996</v>
      </c>
      <c r="AA152" s="8">
        <f t="shared" si="110"/>
        <v>1.5999999999999996</v>
      </c>
      <c r="AD152"/>
      <c r="AE152"/>
      <c r="AF152"/>
      <c r="AG152"/>
      <c r="AH152"/>
      <c r="AK152"/>
      <c r="AL152"/>
      <c r="AM152"/>
      <c r="AN152"/>
      <c r="AO152"/>
      <c r="AQ152"/>
      <c r="AR152"/>
      <c r="AS152"/>
      <c r="AT152"/>
      <c r="AU152"/>
      <c r="AW152"/>
      <c r="AX152"/>
      <c r="AY152"/>
      <c r="AZ152"/>
      <c r="BA152"/>
    </row>
    <row r="153" spans="1:53" x14ac:dyDescent="0.3">
      <c r="A153" s="1">
        <v>6300</v>
      </c>
      <c r="B153" s="8">
        <f t="shared" si="86"/>
        <v>76.454878572870498</v>
      </c>
      <c r="C153" s="8">
        <f t="shared" si="87"/>
        <v>71.31659197498783</v>
      </c>
      <c r="D153" s="8">
        <f t="shared" si="88"/>
        <v>66.189469367087256</v>
      </c>
      <c r="E153" s="8">
        <f t="shared" si="89"/>
        <v>75.384104180006119</v>
      </c>
      <c r="F153" s="8">
        <f t="shared" si="90"/>
        <v>72.484104180006128</v>
      </c>
      <c r="G153" s="8">
        <f t="shared" si="91"/>
        <v>76.284104180006125</v>
      </c>
      <c r="H153" s="8">
        <f t="shared" si="92"/>
        <v>77.984104180006128</v>
      </c>
      <c r="I153" s="8">
        <f t="shared" si="93"/>
        <v>72.338662680489691</v>
      </c>
      <c r="J153" s="8">
        <f t="shared" si="94"/>
        <v>79.454878572870498</v>
      </c>
      <c r="K153" s="8">
        <f t="shared" si="95"/>
        <v>79.454878572870498</v>
      </c>
      <c r="L153" s="8">
        <f t="shared" si="96"/>
        <v>79.223027804577157</v>
      </c>
      <c r="M153" s="8">
        <f t="shared" si="97"/>
        <v>77.557168197845243</v>
      </c>
      <c r="N153" s="8">
        <f t="shared" si="98"/>
        <v>66.713329787141774</v>
      </c>
      <c r="O153" s="8">
        <f t="shared" si="99"/>
        <v>79.684104180006145</v>
      </c>
      <c r="P153" s="8">
        <f t="shared" si="100"/>
        <v>77.513329787141771</v>
      </c>
      <c r="Q153" s="8">
        <f t="shared" si="101"/>
        <v>79.757168197845246</v>
      </c>
      <c r="R153" s="8">
        <f t="shared" si="102"/>
        <v>81.957168197845235</v>
      </c>
      <c r="S153" s="8">
        <f t="shared" si="103"/>
        <v>81.957168197845235</v>
      </c>
      <c r="T153" s="8">
        <f t="shared" si="104"/>
        <v>81.957168197845235</v>
      </c>
      <c r="U153" s="8">
        <f t="shared" si="105"/>
        <v>72.591512572466755</v>
      </c>
      <c r="V153" s="8">
        <f t="shared" si="106"/>
        <v>68.754878572870467</v>
      </c>
      <c r="W153" s="8">
        <v>0</v>
      </c>
      <c r="X153" s="8">
        <f t="shared" si="107"/>
        <v>70.984104180006128</v>
      </c>
      <c r="Y153" s="8">
        <f t="shared" si="108"/>
        <v>1.5999999999999996</v>
      </c>
      <c r="Z153" s="8">
        <f t="shared" si="109"/>
        <v>1.5999999999999996</v>
      </c>
      <c r="AA153" s="8">
        <f t="shared" si="110"/>
        <v>1.5999999999999996</v>
      </c>
      <c r="AD153"/>
      <c r="AE153"/>
      <c r="AF153"/>
      <c r="AG153"/>
      <c r="AH153"/>
      <c r="AK153"/>
      <c r="AL153"/>
      <c r="AM153"/>
      <c r="AN153"/>
      <c r="AO153"/>
      <c r="AQ153"/>
      <c r="AR153"/>
      <c r="AS153"/>
      <c r="AT153"/>
      <c r="AU153"/>
      <c r="AW153"/>
      <c r="AX153"/>
      <c r="AY153"/>
      <c r="AZ153"/>
      <c r="BA153"/>
    </row>
    <row r="154" spans="1:53" x14ac:dyDescent="0.3">
      <c r="A154" s="1">
        <v>8000</v>
      </c>
      <c r="B154" s="8">
        <f t="shared" si="86"/>
        <v>75.454878572870484</v>
      </c>
      <c r="C154" s="8">
        <f t="shared" si="87"/>
        <v>71.200580367635126</v>
      </c>
      <c r="D154" s="8">
        <f t="shared" si="88"/>
        <v>63.889469367087266</v>
      </c>
      <c r="E154" s="8">
        <f t="shared" si="89"/>
        <v>74.384104180006119</v>
      </c>
      <c r="F154" s="8">
        <f t="shared" si="90"/>
        <v>71.18410418000613</v>
      </c>
      <c r="G154" s="8">
        <f t="shared" si="91"/>
        <v>74.984104180006142</v>
      </c>
      <c r="H154" s="8">
        <f t="shared" si="92"/>
        <v>76.884104180006133</v>
      </c>
      <c r="I154" s="8">
        <f t="shared" si="93"/>
        <v>70.538662680489693</v>
      </c>
      <c r="J154" s="8">
        <f t="shared" si="94"/>
        <v>78.254878572870467</v>
      </c>
      <c r="K154" s="8">
        <f t="shared" si="95"/>
        <v>78.254878572870467</v>
      </c>
      <c r="L154" s="8">
        <f t="shared" si="96"/>
        <v>68.846799108044067</v>
      </c>
      <c r="M154" s="8">
        <f t="shared" si="97"/>
        <v>77.517573500908398</v>
      </c>
      <c r="N154" s="8">
        <f t="shared" si="98"/>
        <v>75.384104180006119</v>
      </c>
      <c r="O154" s="8">
        <f t="shared" si="99"/>
        <v>77.484104180006142</v>
      </c>
      <c r="P154" s="8">
        <f t="shared" si="100"/>
        <v>75.457168197845235</v>
      </c>
      <c r="Q154" s="8">
        <f t="shared" si="101"/>
        <v>75.544845019252193</v>
      </c>
      <c r="R154" s="8">
        <f t="shared" si="102"/>
        <v>79.757168197845246</v>
      </c>
      <c r="S154" s="8">
        <f t="shared" si="103"/>
        <v>80.137101090608667</v>
      </c>
      <c r="T154" s="8">
        <f t="shared" si="104"/>
        <v>77.747134644226946</v>
      </c>
      <c r="U154" s="8">
        <f t="shared" si="105"/>
        <v>68.813329787141768</v>
      </c>
      <c r="V154" s="8">
        <f t="shared" si="106"/>
        <v>55.754878572870481</v>
      </c>
      <c r="W154" s="8">
        <v>0</v>
      </c>
      <c r="X154" s="8">
        <f t="shared" si="107"/>
        <v>68.291512572466758</v>
      </c>
      <c r="Y154" s="8">
        <f t="shared" si="108"/>
        <v>1.5999999999999996</v>
      </c>
      <c r="Z154" s="8">
        <f t="shared" si="109"/>
        <v>1.5999999999999996</v>
      </c>
      <c r="AA154" s="8">
        <f t="shared" si="110"/>
        <v>1.5999999999999996</v>
      </c>
      <c r="AD154"/>
      <c r="AE154"/>
      <c r="AF154"/>
      <c r="AG154"/>
      <c r="AH154"/>
      <c r="AK154"/>
      <c r="AL154"/>
      <c r="AM154"/>
      <c r="AN154"/>
      <c r="AO154"/>
      <c r="AQ154"/>
      <c r="AR154"/>
      <c r="AS154"/>
      <c r="AT154"/>
      <c r="AU154"/>
      <c r="AW154"/>
      <c r="AX154"/>
      <c r="AY154"/>
      <c r="AZ154"/>
      <c r="BA154"/>
    </row>
    <row r="155" spans="1:53" x14ac:dyDescent="0.3">
      <c r="A155" s="1">
        <v>10000</v>
      </c>
      <c r="B155" s="8">
        <f t="shared" si="86"/>
        <v>74.154878572870487</v>
      </c>
      <c r="C155" s="8">
        <f t="shared" si="87"/>
        <v>66.071089476750544</v>
      </c>
      <c r="D155" s="8">
        <f t="shared" si="88"/>
        <v>61.089469367087254</v>
      </c>
      <c r="E155" s="8">
        <f t="shared" si="89"/>
        <v>72.084104180006136</v>
      </c>
      <c r="F155" s="8">
        <f t="shared" si="90"/>
        <v>68.884104180006133</v>
      </c>
      <c r="G155" s="8">
        <f t="shared" si="91"/>
        <v>72.484104180006128</v>
      </c>
      <c r="H155" s="8">
        <f t="shared" si="92"/>
        <v>75.18410418000613</v>
      </c>
      <c r="I155" s="8">
        <f t="shared" si="93"/>
        <v>68.538662680489693</v>
      </c>
      <c r="J155" s="8">
        <f t="shared" si="94"/>
        <v>76.354878572870462</v>
      </c>
      <c r="K155" s="8">
        <f t="shared" si="95"/>
        <v>76.354878572870462</v>
      </c>
      <c r="L155" s="8">
        <f t="shared" si="96"/>
        <v>73.146799108044064</v>
      </c>
      <c r="M155" s="8">
        <f t="shared" si="97"/>
        <v>75.346799108044053</v>
      </c>
      <c r="N155" s="8">
        <f t="shared" si="98"/>
        <v>71.34942426920172</v>
      </c>
      <c r="O155" s="8">
        <f t="shared" si="99"/>
        <v>75.588683429955651</v>
      </c>
      <c r="P155" s="8">
        <f t="shared" si="100"/>
        <v>71.086393804980887</v>
      </c>
      <c r="Q155" s="8">
        <f t="shared" si="101"/>
        <v>66.757168197845246</v>
      </c>
      <c r="R155" s="8">
        <f t="shared" si="102"/>
        <v>75.647134644226938</v>
      </c>
      <c r="S155" s="8">
        <f t="shared" si="103"/>
        <v>76.21703398337209</v>
      </c>
      <c r="T155" s="8">
        <f t="shared" si="104"/>
        <v>75.457168197845235</v>
      </c>
      <c r="U155" s="8">
        <f t="shared" si="105"/>
        <v>57.984104180006135</v>
      </c>
      <c r="V155" s="8">
        <f t="shared" si="106"/>
        <v>55.754878572870481</v>
      </c>
      <c r="W155" s="8">
        <v>0</v>
      </c>
      <c r="X155" s="8">
        <f t="shared" si="107"/>
        <v>62.284104180006132</v>
      </c>
      <c r="Y155" s="8">
        <f t="shared" si="108"/>
        <v>1.5999999999999996</v>
      </c>
      <c r="Z155" s="8">
        <f t="shared" si="109"/>
        <v>1.5999999999999996</v>
      </c>
      <c r="AA155" s="8">
        <f t="shared" si="110"/>
        <v>1.5999999999999996</v>
      </c>
      <c r="AD155"/>
      <c r="AE155"/>
      <c r="AF155"/>
      <c r="AG155"/>
      <c r="AH155"/>
      <c r="AK155"/>
      <c r="AL155"/>
      <c r="AM155"/>
      <c r="AN155"/>
      <c r="AO155"/>
      <c r="AQ155"/>
      <c r="AR155"/>
      <c r="AS155"/>
      <c r="AT155"/>
      <c r="AU155"/>
      <c r="AW155"/>
      <c r="AX155"/>
      <c r="AY155"/>
      <c r="AZ155"/>
      <c r="BA155"/>
    </row>
    <row r="156" spans="1:53" x14ac:dyDescent="0.3">
      <c r="AD156"/>
      <c r="AE156"/>
      <c r="AF156"/>
      <c r="AG156"/>
      <c r="AH156"/>
      <c r="AK156"/>
      <c r="AL156"/>
      <c r="AM156"/>
      <c r="AN156"/>
      <c r="AO156"/>
      <c r="AQ156"/>
      <c r="AR156"/>
      <c r="AS156"/>
      <c r="AT156"/>
      <c r="AU156"/>
      <c r="AW156"/>
      <c r="AX156"/>
      <c r="AY156"/>
      <c r="AZ156"/>
      <c r="BA156"/>
    </row>
    <row r="157" spans="1:53" x14ac:dyDescent="0.3">
      <c r="AD157"/>
      <c r="AE157"/>
      <c r="AF157"/>
      <c r="AG157"/>
      <c r="AH157"/>
      <c r="AK157"/>
      <c r="AL157"/>
      <c r="AM157"/>
      <c r="AN157"/>
      <c r="AO157"/>
      <c r="AQ157"/>
      <c r="AR157"/>
      <c r="AS157"/>
      <c r="AT157"/>
      <c r="AU157"/>
      <c r="AW157"/>
      <c r="AX157"/>
      <c r="AY157"/>
      <c r="AZ157"/>
      <c r="BA157"/>
    </row>
    <row r="158" spans="1:53" x14ac:dyDescent="0.3">
      <c r="AD158"/>
      <c r="AE158"/>
      <c r="AF158"/>
      <c r="AG158"/>
      <c r="AH158"/>
      <c r="AK158"/>
      <c r="AL158"/>
      <c r="AM158"/>
      <c r="AN158"/>
      <c r="AO158"/>
      <c r="AQ158"/>
      <c r="AR158"/>
      <c r="AS158"/>
      <c r="AT158"/>
      <c r="AU158"/>
      <c r="AW158"/>
      <c r="AX158"/>
      <c r="AY158"/>
      <c r="AZ158"/>
      <c r="BA158"/>
    </row>
  </sheetData>
  <sheetProtection selectLockedCells="1"/>
  <pageMargins left="0.70866141732283472" right="0.70866141732283472" top="0.39370078740157483" bottom="0.39370078740157483" header="0.39370078740157483" footer="0.27559055118110237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8:AA84"/>
  <sheetViews>
    <sheetView zoomScale="55" zoomScaleNormal="55" workbookViewId="0">
      <selection activeCell="B26" sqref="B26"/>
    </sheetView>
  </sheetViews>
  <sheetFormatPr baseColWidth="10" defaultColWidth="11" defaultRowHeight="14" x14ac:dyDescent="0.3"/>
  <cols>
    <col min="1" max="1" width="13.1640625" style="1" customWidth="1"/>
    <col min="2" max="2" width="12.33203125" style="2" bestFit="1" customWidth="1"/>
    <col min="3" max="11" width="11" style="2"/>
    <col min="12" max="12" width="11" style="1"/>
    <col min="13" max="13" width="16.33203125" style="1" bestFit="1" customWidth="1"/>
    <col min="14" max="16384" width="11" style="1"/>
  </cols>
  <sheetData>
    <row r="18" spans="1:27" x14ac:dyDescent="0.3">
      <c r="B18" s="4"/>
      <c r="C18" s="1" t="s">
        <v>19</v>
      </c>
    </row>
    <row r="19" spans="1:27" x14ac:dyDescent="0.3">
      <c r="B19" s="3"/>
      <c r="C19" s="1" t="s">
        <v>18</v>
      </c>
    </row>
    <row r="20" spans="1:27" x14ac:dyDescent="0.3">
      <c r="B20" s="6"/>
      <c r="C20" s="1" t="s">
        <v>20</v>
      </c>
      <c r="S20" s="1" t="s">
        <v>121</v>
      </c>
      <c r="T20" s="1" t="s">
        <v>121</v>
      </c>
      <c r="Y20" s="1" t="s">
        <v>127</v>
      </c>
      <c r="Z20" s="1" t="s">
        <v>128</v>
      </c>
      <c r="AA20" s="1" t="s">
        <v>128</v>
      </c>
    </row>
    <row r="21" spans="1:27" x14ac:dyDescent="0.3">
      <c r="B21" s="21"/>
      <c r="C21" s="1" t="s">
        <v>70</v>
      </c>
      <c r="M21" s="1" t="s">
        <v>103</v>
      </c>
      <c r="N21" s="1" t="s">
        <v>100</v>
      </c>
      <c r="O21" s="1" t="s">
        <v>106</v>
      </c>
      <c r="P21" s="1" t="s">
        <v>111</v>
      </c>
      <c r="Q21" s="1" t="s">
        <v>114</v>
      </c>
      <c r="R21" s="1" t="s">
        <v>117</v>
      </c>
      <c r="S21" s="1" t="s">
        <v>122</v>
      </c>
      <c r="T21" s="1" t="s">
        <v>122</v>
      </c>
      <c r="U21" s="1" t="s">
        <v>126</v>
      </c>
      <c r="V21" s="1" t="s">
        <v>126</v>
      </c>
      <c r="W21" s="1" t="s">
        <v>127</v>
      </c>
      <c r="X21" s="1" t="s">
        <v>133</v>
      </c>
    </row>
    <row r="22" spans="1:27" x14ac:dyDescent="0.3">
      <c r="L22" s="2" t="s">
        <v>95</v>
      </c>
      <c r="M22" s="1" t="s">
        <v>104</v>
      </c>
      <c r="N22" s="1" t="s">
        <v>101</v>
      </c>
      <c r="O22" s="1" t="s">
        <v>107</v>
      </c>
      <c r="P22" s="1" t="s">
        <v>112</v>
      </c>
      <c r="Q22" s="1" t="s">
        <v>115</v>
      </c>
      <c r="R22" s="1" t="s">
        <v>118</v>
      </c>
      <c r="S22" s="1" t="s">
        <v>123</v>
      </c>
      <c r="T22" s="1" t="s">
        <v>125</v>
      </c>
      <c r="U22" s="1" t="s">
        <v>99</v>
      </c>
      <c r="V22" s="1" t="s">
        <v>99</v>
      </c>
      <c r="W22" s="1" t="s">
        <v>129</v>
      </c>
      <c r="X22" s="1" t="s">
        <v>134</v>
      </c>
    </row>
    <row r="23" spans="1:27" x14ac:dyDescent="0.3">
      <c r="A23" s="11" t="s">
        <v>48</v>
      </c>
      <c r="L23" s="2" t="s">
        <v>96</v>
      </c>
      <c r="M23" s="1" t="s">
        <v>105</v>
      </c>
      <c r="N23" s="1" t="s">
        <v>102</v>
      </c>
      <c r="O23" s="1" t="s">
        <v>108</v>
      </c>
      <c r="P23" s="1" t="s">
        <v>113</v>
      </c>
      <c r="R23" s="1">
        <v>3</v>
      </c>
      <c r="S23" s="1" t="s">
        <v>124</v>
      </c>
      <c r="T23" s="1" t="s">
        <v>124</v>
      </c>
      <c r="U23" s="1" t="s">
        <v>132</v>
      </c>
      <c r="V23" s="1" t="s">
        <v>114</v>
      </c>
      <c r="W23" s="1" t="s">
        <v>130</v>
      </c>
    </row>
    <row r="24" spans="1:27" x14ac:dyDescent="0.3">
      <c r="L24" s="1" t="s">
        <v>98</v>
      </c>
      <c r="M24" s="1" t="s">
        <v>98</v>
      </c>
      <c r="N24" s="1" t="s">
        <v>98</v>
      </c>
      <c r="O24" s="1" t="s">
        <v>109</v>
      </c>
      <c r="P24" s="1" t="s">
        <v>109</v>
      </c>
      <c r="R24" s="1" t="s">
        <v>98</v>
      </c>
      <c r="S24" s="1" t="s">
        <v>98</v>
      </c>
      <c r="T24" s="1" t="s">
        <v>98</v>
      </c>
      <c r="V24" s="1" t="s">
        <v>131</v>
      </c>
    </row>
    <row r="25" spans="1:27" x14ac:dyDescent="0.3">
      <c r="A25" s="30" t="s">
        <v>52</v>
      </c>
      <c r="B25" s="33">
        <v>0</v>
      </c>
      <c r="L25" s="1" t="s">
        <v>99</v>
      </c>
      <c r="M25" s="1" t="s">
        <v>99</v>
      </c>
      <c r="N25" s="1" t="s">
        <v>99</v>
      </c>
      <c r="O25" s="1" t="s">
        <v>110</v>
      </c>
      <c r="P25" s="1" t="s">
        <v>110</v>
      </c>
      <c r="Q25" s="1" t="s">
        <v>116</v>
      </c>
      <c r="R25" s="1" t="s">
        <v>120</v>
      </c>
      <c r="S25" s="1" t="s">
        <v>120</v>
      </c>
      <c r="T25" s="1" t="s">
        <v>120</v>
      </c>
    </row>
    <row r="26" spans="1:27" x14ac:dyDescent="0.3">
      <c r="B26" s="2" t="s">
        <v>0</v>
      </c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  <c r="H26" s="2" t="s">
        <v>6</v>
      </c>
      <c r="I26" s="2" t="s">
        <v>7</v>
      </c>
      <c r="J26" s="2" t="s">
        <v>8</v>
      </c>
      <c r="K26" s="2" t="s">
        <v>9</v>
      </c>
      <c r="L26" s="1" t="s">
        <v>97</v>
      </c>
      <c r="M26" s="1" t="s">
        <v>97</v>
      </c>
      <c r="N26" s="1" t="s">
        <v>97</v>
      </c>
      <c r="O26" s="2" t="s">
        <v>97</v>
      </c>
      <c r="P26" s="2" t="s">
        <v>97</v>
      </c>
      <c r="Q26" s="2"/>
      <c r="R26" s="2" t="s">
        <v>119</v>
      </c>
      <c r="S26" s="2" t="s">
        <v>119</v>
      </c>
      <c r="T26" s="2" t="s">
        <v>119</v>
      </c>
      <c r="U26" s="1" t="s">
        <v>119</v>
      </c>
      <c r="V26" s="1" t="s">
        <v>119</v>
      </c>
      <c r="W26" s="1" t="s">
        <v>127</v>
      </c>
      <c r="Y26" s="2"/>
      <c r="Z26" s="2"/>
    </row>
    <row r="27" spans="1:27" x14ac:dyDescent="0.3">
      <c r="A27" s="1" t="s">
        <v>49</v>
      </c>
      <c r="B27" s="16">
        <v>-0.04</v>
      </c>
      <c r="C27" s="16">
        <v>0</v>
      </c>
      <c r="D27" s="16">
        <v>-0.11</v>
      </c>
      <c r="E27" s="16">
        <v>-0.11</v>
      </c>
      <c r="F27" s="16">
        <v>-0.11</v>
      </c>
      <c r="G27" s="16">
        <v>-0.11</v>
      </c>
      <c r="H27" s="16">
        <v>-0.11</v>
      </c>
      <c r="I27" s="16">
        <v>-0.04</v>
      </c>
      <c r="J27" s="16">
        <v>-0.04</v>
      </c>
      <c r="K27" s="16">
        <v>-0.04</v>
      </c>
      <c r="L27" s="43">
        <f>$B$27</f>
        <v>-0.04</v>
      </c>
      <c r="M27" s="43">
        <f t="shared" ref="M27:X27" si="0">$B$27</f>
        <v>-0.04</v>
      </c>
      <c r="N27" s="43">
        <f t="shared" si="0"/>
        <v>-0.04</v>
      </c>
      <c r="O27" s="43">
        <f t="shared" si="0"/>
        <v>-0.04</v>
      </c>
      <c r="P27" s="43">
        <f t="shared" si="0"/>
        <v>-0.04</v>
      </c>
      <c r="Q27" s="43">
        <f t="shared" si="0"/>
        <v>-0.04</v>
      </c>
      <c r="R27" s="43">
        <f t="shared" si="0"/>
        <v>-0.04</v>
      </c>
      <c r="S27" s="43">
        <f t="shared" si="0"/>
        <v>-0.04</v>
      </c>
      <c r="T27" s="43">
        <f t="shared" si="0"/>
        <v>-0.04</v>
      </c>
      <c r="U27" s="43">
        <f t="shared" si="0"/>
        <v>-0.04</v>
      </c>
      <c r="V27" s="43">
        <f t="shared" si="0"/>
        <v>-0.04</v>
      </c>
      <c r="W27" s="46">
        <v>0</v>
      </c>
      <c r="X27" s="43">
        <f t="shared" si="0"/>
        <v>-0.04</v>
      </c>
    </row>
    <row r="28" spans="1:27" x14ac:dyDescent="0.3">
      <c r="A28" s="1" t="s">
        <v>50</v>
      </c>
      <c r="B28" s="16">
        <v>1.6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1.6</v>
      </c>
      <c r="J28" s="16">
        <v>1.6</v>
      </c>
      <c r="K28" s="16">
        <v>1.6</v>
      </c>
      <c r="L28" s="43">
        <f>$B$28</f>
        <v>1.6</v>
      </c>
      <c r="M28" s="43">
        <f t="shared" ref="M28:X28" si="1">$B$28</f>
        <v>1.6</v>
      </c>
      <c r="N28" s="43">
        <f t="shared" si="1"/>
        <v>1.6</v>
      </c>
      <c r="O28" s="43">
        <f t="shared" si="1"/>
        <v>1.6</v>
      </c>
      <c r="P28" s="43">
        <f t="shared" si="1"/>
        <v>1.6</v>
      </c>
      <c r="Q28" s="43">
        <f t="shared" si="1"/>
        <v>1.6</v>
      </c>
      <c r="R28" s="43">
        <f t="shared" si="1"/>
        <v>1.6</v>
      </c>
      <c r="S28" s="43">
        <f t="shared" si="1"/>
        <v>1.6</v>
      </c>
      <c r="T28" s="43">
        <f t="shared" si="1"/>
        <v>1.6</v>
      </c>
      <c r="U28" s="43">
        <f t="shared" si="1"/>
        <v>1.6</v>
      </c>
      <c r="V28" s="43">
        <f t="shared" si="1"/>
        <v>1.6</v>
      </c>
      <c r="W28" s="46">
        <v>0</v>
      </c>
      <c r="X28" s="43">
        <f t="shared" si="1"/>
        <v>1.6</v>
      </c>
    </row>
    <row r="30" spans="1:27" x14ac:dyDescent="0.3">
      <c r="A30" s="1" t="s">
        <v>51</v>
      </c>
      <c r="B30" s="2" t="s">
        <v>0</v>
      </c>
      <c r="C30" s="2" t="s">
        <v>1</v>
      </c>
      <c r="D30" s="2" t="s">
        <v>2</v>
      </c>
      <c r="E30" s="2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  <c r="K30" s="2" t="s">
        <v>9</v>
      </c>
      <c r="M30" s="18"/>
    </row>
    <row r="31" spans="1:27" x14ac:dyDescent="0.3">
      <c r="A31" s="1">
        <v>50</v>
      </c>
      <c r="B31" s="22">
        <f>B$27*(SIN($B$25*PI()/180))^3*(LOG($A31)+B$28)^3</f>
        <v>0</v>
      </c>
      <c r="C31" s="22">
        <f t="shared" ref="C31:R46" si="2">C$27*(SIN($B$25*PI()/180))^3*(LOG($A31)+C$28)^3</f>
        <v>0</v>
      </c>
      <c r="D31" s="22">
        <f t="shared" si="2"/>
        <v>0</v>
      </c>
      <c r="E31" s="22">
        <f t="shared" si="2"/>
        <v>0</v>
      </c>
      <c r="F31" s="22">
        <f t="shared" si="2"/>
        <v>0</v>
      </c>
      <c r="G31" s="22">
        <f t="shared" si="2"/>
        <v>0</v>
      </c>
      <c r="H31" s="22">
        <f t="shared" si="2"/>
        <v>0</v>
      </c>
      <c r="I31" s="22">
        <f t="shared" si="2"/>
        <v>0</v>
      </c>
      <c r="J31" s="22">
        <f t="shared" si="2"/>
        <v>0</v>
      </c>
      <c r="K31" s="22">
        <f t="shared" si="2"/>
        <v>0</v>
      </c>
      <c r="L31" s="22">
        <f t="shared" si="2"/>
        <v>0</v>
      </c>
      <c r="M31" s="22">
        <f t="shared" si="2"/>
        <v>0</v>
      </c>
      <c r="N31" s="22">
        <f t="shared" si="2"/>
        <v>0</v>
      </c>
      <c r="O31" s="22">
        <f t="shared" si="2"/>
        <v>0</v>
      </c>
      <c r="P31" s="22">
        <f t="shared" si="2"/>
        <v>0</v>
      </c>
      <c r="Q31" s="22">
        <f t="shared" si="2"/>
        <v>0</v>
      </c>
      <c r="R31" s="22">
        <f t="shared" si="2"/>
        <v>0</v>
      </c>
      <c r="S31" s="22">
        <f t="shared" ref="S31:AA46" si="3">S$27*(SIN($B$25*PI()/180))^3*(LOG($A31)+S$28)^3</f>
        <v>0</v>
      </c>
      <c r="T31" s="22">
        <f t="shared" si="3"/>
        <v>0</v>
      </c>
      <c r="U31" s="22">
        <f t="shared" si="3"/>
        <v>0</v>
      </c>
      <c r="V31" s="22">
        <f t="shared" si="3"/>
        <v>0</v>
      </c>
      <c r="W31" s="22">
        <f t="shared" si="3"/>
        <v>0</v>
      </c>
      <c r="X31" s="22">
        <f t="shared" si="3"/>
        <v>0</v>
      </c>
      <c r="Y31" s="22">
        <f t="shared" si="3"/>
        <v>0</v>
      </c>
      <c r="Z31" s="22">
        <f t="shared" si="3"/>
        <v>0</v>
      </c>
      <c r="AA31" s="22">
        <f t="shared" si="3"/>
        <v>0</v>
      </c>
    </row>
    <row r="32" spans="1:27" x14ac:dyDescent="0.3">
      <c r="A32" s="1">
        <v>63</v>
      </c>
      <c r="B32" s="22">
        <f t="shared" ref="B32:AA47" si="4">B$27*(SIN($B$25*PI()/180))^3*(LOG($A32)+B$28)^3</f>
        <v>0</v>
      </c>
      <c r="C32" s="22">
        <f t="shared" si="2"/>
        <v>0</v>
      </c>
      <c r="D32" s="22">
        <f t="shared" si="2"/>
        <v>0</v>
      </c>
      <c r="E32" s="22">
        <f t="shared" si="2"/>
        <v>0</v>
      </c>
      <c r="F32" s="22">
        <f t="shared" si="2"/>
        <v>0</v>
      </c>
      <c r="G32" s="22">
        <f t="shared" si="2"/>
        <v>0</v>
      </c>
      <c r="H32" s="22">
        <f t="shared" si="2"/>
        <v>0</v>
      </c>
      <c r="I32" s="22">
        <f t="shared" si="2"/>
        <v>0</v>
      </c>
      <c r="J32" s="22">
        <f t="shared" si="2"/>
        <v>0</v>
      </c>
      <c r="K32" s="22">
        <f t="shared" si="2"/>
        <v>0</v>
      </c>
      <c r="L32" s="22">
        <f t="shared" si="2"/>
        <v>0</v>
      </c>
      <c r="M32" s="22">
        <f t="shared" si="2"/>
        <v>0</v>
      </c>
      <c r="N32" s="22">
        <f t="shared" si="2"/>
        <v>0</v>
      </c>
      <c r="O32" s="22">
        <f t="shared" si="2"/>
        <v>0</v>
      </c>
      <c r="P32" s="22">
        <f t="shared" si="2"/>
        <v>0</v>
      </c>
      <c r="Q32" s="22">
        <f t="shared" si="2"/>
        <v>0</v>
      </c>
      <c r="R32" s="22">
        <f t="shared" si="2"/>
        <v>0</v>
      </c>
      <c r="S32" s="22">
        <f t="shared" si="3"/>
        <v>0</v>
      </c>
      <c r="T32" s="22">
        <f t="shared" si="3"/>
        <v>0</v>
      </c>
      <c r="U32" s="22">
        <f t="shared" si="3"/>
        <v>0</v>
      </c>
      <c r="V32" s="22">
        <f t="shared" si="3"/>
        <v>0</v>
      </c>
      <c r="W32" s="22">
        <f t="shared" si="3"/>
        <v>0</v>
      </c>
      <c r="X32" s="22">
        <f t="shared" si="3"/>
        <v>0</v>
      </c>
      <c r="Y32" s="22">
        <f t="shared" si="3"/>
        <v>0</v>
      </c>
      <c r="Z32" s="22">
        <f t="shared" si="3"/>
        <v>0</v>
      </c>
      <c r="AA32" s="22">
        <f t="shared" si="3"/>
        <v>0</v>
      </c>
    </row>
    <row r="33" spans="1:27" x14ac:dyDescent="0.3">
      <c r="A33" s="1">
        <v>80</v>
      </c>
      <c r="B33" s="22">
        <f t="shared" si="4"/>
        <v>0</v>
      </c>
      <c r="C33" s="22">
        <f t="shared" si="2"/>
        <v>0</v>
      </c>
      <c r="D33" s="22">
        <f t="shared" si="2"/>
        <v>0</v>
      </c>
      <c r="E33" s="22">
        <f t="shared" si="2"/>
        <v>0</v>
      </c>
      <c r="F33" s="22">
        <f t="shared" si="2"/>
        <v>0</v>
      </c>
      <c r="G33" s="22">
        <f t="shared" si="2"/>
        <v>0</v>
      </c>
      <c r="H33" s="22">
        <f t="shared" si="2"/>
        <v>0</v>
      </c>
      <c r="I33" s="22">
        <f t="shared" si="2"/>
        <v>0</v>
      </c>
      <c r="J33" s="22">
        <f t="shared" si="2"/>
        <v>0</v>
      </c>
      <c r="K33" s="22">
        <f t="shared" si="2"/>
        <v>0</v>
      </c>
      <c r="L33" s="22">
        <f t="shared" si="2"/>
        <v>0</v>
      </c>
      <c r="M33" s="22">
        <f t="shared" si="2"/>
        <v>0</v>
      </c>
      <c r="N33" s="22">
        <f t="shared" si="2"/>
        <v>0</v>
      </c>
      <c r="O33" s="22">
        <f t="shared" si="2"/>
        <v>0</v>
      </c>
      <c r="P33" s="22">
        <f t="shared" si="2"/>
        <v>0</v>
      </c>
      <c r="Q33" s="22">
        <f t="shared" si="2"/>
        <v>0</v>
      </c>
      <c r="R33" s="22">
        <f t="shared" si="2"/>
        <v>0</v>
      </c>
      <c r="S33" s="22">
        <f t="shared" si="3"/>
        <v>0</v>
      </c>
      <c r="T33" s="22">
        <f t="shared" si="3"/>
        <v>0</v>
      </c>
      <c r="U33" s="22">
        <f t="shared" si="3"/>
        <v>0</v>
      </c>
      <c r="V33" s="22">
        <f t="shared" si="3"/>
        <v>0</v>
      </c>
      <c r="W33" s="22">
        <f t="shared" si="3"/>
        <v>0</v>
      </c>
      <c r="X33" s="22">
        <f t="shared" si="3"/>
        <v>0</v>
      </c>
      <c r="Y33" s="22">
        <f t="shared" si="3"/>
        <v>0</v>
      </c>
      <c r="Z33" s="22">
        <f t="shared" si="3"/>
        <v>0</v>
      </c>
      <c r="AA33" s="22">
        <f t="shared" si="3"/>
        <v>0</v>
      </c>
    </row>
    <row r="34" spans="1:27" x14ac:dyDescent="0.3">
      <c r="A34" s="1">
        <v>100</v>
      </c>
      <c r="B34" s="22">
        <f t="shared" si="4"/>
        <v>0</v>
      </c>
      <c r="C34" s="22">
        <f t="shared" si="2"/>
        <v>0</v>
      </c>
      <c r="D34" s="22">
        <f t="shared" si="2"/>
        <v>0</v>
      </c>
      <c r="E34" s="22">
        <f t="shared" si="2"/>
        <v>0</v>
      </c>
      <c r="F34" s="22">
        <f t="shared" si="2"/>
        <v>0</v>
      </c>
      <c r="G34" s="22">
        <f t="shared" si="2"/>
        <v>0</v>
      </c>
      <c r="H34" s="22">
        <f t="shared" si="2"/>
        <v>0</v>
      </c>
      <c r="I34" s="22">
        <f t="shared" si="2"/>
        <v>0</v>
      </c>
      <c r="J34" s="22">
        <f t="shared" si="2"/>
        <v>0</v>
      </c>
      <c r="K34" s="22">
        <f t="shared" si="2"/>
        <v>0</v>
      </c>
      <c r="L34" s="22">
        <f t="shared" si="2"/>
        <v>0</v>
      </c>
      <c r="M34" s="22">
        <f t="shared" si="2"/>
        <v>0</v>
      </c>
      <c r="N34" s="22">
        <f t="shared" si="2"/>
        <v>0</v>
      </c>
      <c r="O34" s="22">
        <f t="shared" si="2"/>
        <v>0</v>
      </c>
      <c r="P34" s="22">
        <f t="shared" si="2"/>
        <v>0</v>
      </c>
      <c r="Q34" s="22">
        <f t="shared" si="2"/>
        <v>0</v>
      </c>
      <c r="R34" s="22">
        <f t="shared" si="2"/>
        <v>0</v>
      </c>
      <c r="S34" s="22">
        <f t="shared" si="3"/>
        <v>0</v>
      </c>
      <c r="T34" s="22">
        <f t="shared" si="3"/>
        <v>0</v>
      </c>
      <c r="U34" s="22">
        <f t="shared" si="3"/>
        <v>0</v>
      </c>
      <c r="V34" s="22">
        <f t="shared" si="3"/>
        <v>0</v>
      </c>
      <c r="W34" s="22">
        <f t="shared" si="3"/>
        <v>0</v>
      </c>
      <c r="X34" s="22">
        <f t="shared" si="3"/>
        <v>0</v>
      </c>
      <c r="Y34" s="22">
        <f t="shared" si="3"/>
        <v>0</v>
      </c>
      <c r="Z34" s="22">
        <f t="shared" si="3"/>
        <v>0</v>
      </c>
      <c r="AA34" s="22">
        <f t="shared" si="3"/>
        <v>0</v>
      </c>
    </row>
    <row r="35" spans="1:27" x14ac:dyDescent="0.3">
      <c r="A35" s="1">
        <v>125</v>
      </c>
      <c r="B35" s="22">
        <f t="shared" si="4"/>
        <v>0</v>
      </c>
      <c r="C35" s="22">
        <f t="shared" si="2"/>
        <v>0</v>
      </c>
      <c r="D35" s="22">
        <f t="shared" si="2"/>
        <v>0</v>
      </c>
      <c r="E35" s="22">
        <f t="shared" si="2"/>
        <v>0</v>
      </c>
      <c r="F35" s="22">
        <f t="shared" si="2"/>
        <v>0</v>
      </c>
      <c r="G35" s="22">
        <f t="shared" si="2"/>
        <v>0</v>
      </c>
      <c r="H35" s="22">
        <f t="shared" si="2"/>
        <v>0</v>
      </c>
      <c r="I35" s="22">
        <f t="shared" si="2"/>
        <v>0</v>
      </c>
      <c r="J35" s="22">
        <f t="shared" si="2"/>
        <v>0</v>
      </c>
      <c r="K35" s="22">
        <f t="shared" si="2"/>
        <v>0</v>
      </c>
      <c r="L35" s="22">
        <f t="shared" si="2"/>
        <v>0</v>
      </c>
      <c r="M35" s="22">
        <f t="shared" si="2"/>
        <v>0</v>
      </c>
      <c r="N35" s="22">
        <f t="shared" si="2"/>
        <v>0</v>
      </c>
      <c r="O35" s="22">
        <f t="shared" si="2"/>
        <v>0</v>
      </c>
      <c r="P35" s="22">
        <f t="shared" si="2"/>
        <v>0</v>
      </c>
      <c r="Q35" s="22">
        <f t="shared" si="2"/>
        <v>0</v>
      </c>
      <c r="R35" s="22">
        <f t="shared" si="2"/>
        <v>0</v>
      </c>
      <c r="S35" s="22">
        <f t="shared" si="3"/>
        <v>0</v>
      </c>
      <c r="T35" s="22">
        <f t="shared" si="3"/>
        <v>0</v>
      </c>
      <c r="U35" s="22">
        <f t="shared" si="3"/>
        <v>0</v>
      </c>
      <c r="V35" s="22">
        <f t="shared" si="3"/>
        <v>0</v>
      </c>
      <c r="W35" s="22">
        <f t="shared" si="3"/>
        <v>0</v>
      </c>
      <c r="X35" s="22">
        <f t="shared" si="3"/>
        <v>0</v>
      </c>
      <c r="Y35" s="22">
        <f t="shared" si="3"/>
        <v>0</v>
      </c>
      <c r="Z35" s="22">
        <f t="shared" si="3"/>
        <v>0</v>
      </c>
      <c r="AA35" s="22">
        <f t="shared" si="3"/>
        <v>0</v>
      </c>
    </row>
    <row r="36" spans="1:27" x14ac:dyDescent="0.3">
      <c r="A36" s="1">
        <v>160</v>
      </c>
      <c r="B36" s="22">
        <f t="shared" si="4"/>
        <v>0</v>
      </c>
      <c r="C36" s="22">
        <f t="shared" si="2"/>
        <v>0</v>
      </c>
      <c r="D36" s="22">
        <f t="shared" si="2"/>
        <v>0</v>
      </c>
      <c r="E36" s="22">
        <f t="shared" si="2"/>
        <v>0</v>
      </c>
      <c r="F36" s="22">
        <f t="shared" si="2"/>
        <v>0</v>
      </c>
      <c r="G36" s="22">
        <f t="shared" si="2"/>
        <v>0</v>
      </c>
      <c r="H36" s="22">
        <f t="shared" si="2"/>
        <v>0</v>
      </c>
      <c r="I36" s="22">
        <f t="shared" si="2"/>
        <v>0</v>
      </c>
      <c r="J36" s="22">
        <f t="shared" si="2"/>
        <v>0</v>
      </c>
      <c r="K36" s="22">
        <f t="shared" si="2"/>
        <v>0</v>
      </c>
      <c r="L36" s="22">
        <f t="shared" si="2"/>
        <v>0</v>
      </c>
      <c r="M36" s="22">
        <f t="shared" si="2"/>
        <v>0</v>
      </c>
      <c r="N36" s="22">
        <f t="shared" si="2"/>
        <v>0</v>
      </c>
      <c r="O36" s="22">
        <f t="shared" si="2"/>
        <v>0</v>
      </c>
      <c r="P36" s="22">
        <f t="shared" si="2"/>
        <v>0</v>
      </c>
      <c r="Q36" s="22">
        <f t="shared" si="2"/>
        <v>0</v>
      </c>
      <c r="R36" s="22">
        <f t="shared" si="2"/>
        <v>0</v>
      </c>
      <c r="S36" s="22">
        <f t="shared" si="3"/>
        <v>0</v>
      </c>
      <c r="T36" s="22">
        <f t="shared" si="3"/>
        <v>0</v>
      </c>
      <c r="U36" s="22">
        <f t="shared" si="3"/>
        <v>0</v>
      </c>
      <c r="V36" s="22">
        <f t="shared" si="3"/>
        <v>0</v>
      </c>
      <c r="W36" s="22">
        <f t="shared" si="3"/>
        <v>0</v>
      </c>
      <c r="X36" s="22">
        <f t="shared" si="3"/>
        <v>0</v>
      </c>
      <c r="Y36" s="22">
        <f t="shared" si="3"/>
        <v>0</v>
      </c>
      <c r="Z36" s="22">
        <f t="shared" si="3"/>
        <v>0</v>
      </c>
      <c r="AA36" s="22">
        <f t="shared" si="3"/>
        <v>0</v>
      </c>
    </row>
    <row r="37" spans="1:27" x14ac:dyDescent="0.3">
      <c r="A37" s="1">
        <v>200</v>
      </c>
      <c r="B37" s="22">
        <f t="shared" si="4"/>
        <v>0</v>
      </c>
      <c r="C37" s="22">
        <f t="shared" si="2"/>
        <v>0</v>
      </c>
      <c r="D37" s="22">
        <f t="shared" si="2"/>
        <v>0</v>
      </c>
      <c r="E37" s="22">
        <f t="shared" si="2"/>
        <v>0</v>
      </c>
      <c r="F37" s="22">
        <f t="shared" si="2"/>
        <v>0</v>
      </c>
      <c r="G37" s="22">
        <f t="shared" si="2"/>
        <v>0</v>
      </c>
      <c r="H37" s="22">
        <f t="shared" si="2"/>
        <v>0</v>
      </c>
      <c r="I37" s="22">
        <f t="shared" si="2"/>
        <v>0</v>
      </c>
      <c r="J37" s="22">
        <f t="shared" si="2"/>
        <v>0</v>
      </c>
      <c r="K37" s="22">
        <f t="shared" si="2"/>
        <v>0</v>
      </c>
      <c r="L37" s="22">
        <f t="shared" si="2"/>
        <v>0</v>
      </c>
      <c r="M37" s="22">
        <f t="shared" si="2"/>
        <v>0</v>
      </c>
      <c r="N37" s="22">
        <f t="shared" si="2"/>
        <v>0</v>
      </c>
      <c r="O37" s="22">
        <f t="shared" si="2"/>
        <v>0</v>
      </c>
      <c r="P37" s="22">
        <f t="shared" si="2"/>
        <v>0</v>
      </c>
      <c r="Q37" s="22">
        <f t="shared" si="2"/>
        <v>0</v>
      </c>
      <c r="R37" s="22">
        <f t="shared" si="2"/>
        <v>0</v>
      </c>
      <c r="S37" s="22">
        <f t="shared" si="3"/>
        <v>0</v>
      </c>
      <c r="T37" s="22">
        <f t="shared" si="3"/>
        <v>0</v>
      </c>
      <c r="U37" s="22">
        <f t="shared" si="3"/>
        <v>0</v>
      </c>
      <c r="V37" s="22">
        <f t="shared" si="3"/>
        <v>0</v>
      </c>
      <c r="W37" s="22">
        <f t="shared" si="3"/>
        <v>0</v>
      </c>
      <c r="X37" s="22">
        <f t="shared" si="3"/>
        <v>0</v>
      </c>
      <c r="Y37" s="22">
        <f t="shared" si="3"/>
        <v>0</v>
      </c>
      <c r="Z37" s="22">
        <f t="shared" si="3"/>
        <v>0</v>
      </c>
      <c r="AA37" s="22">
        <f t="shared" si="3"/>
        <v>0</v>
      </c>
    </row>
    <row r="38" spans="1:27" x14ac:dyDescent="0.3">
      <c r="A38" s="1">
        <v>250</v>
      </c>
      <c r="B38" s="22">
        <f t="shared" si="4"/>
        <v>0</v>
      </c>
      <c r="C38" s="22">
        <f t="shared" si="2"/>
        <v>0</v>
      </c>
      <c r="D38" s="22">
        <f t="shared" si="2"/>
        <v>0</v>
      </c>
      <c r="E38" s="22">
        <f t="shared" si="2"/>
        <v>0</v>
      </c>
      <c r="F38" s="22">
        <f t="shared" si="2"/>
        <v>0</v>
      </c>
      <c r="G38" s="22">
        <f t="shared" si="2"/>
        <v>0</v>
      </c>
      <c r="H38" s="22">
        <f t="shared" si="2"/>
        <v>0</v>
      </c>
      <c r="I38" s="22">
        <f t="shared" si="2"/>
        <v>0</v>
      </c>
      <c r="J38" s="22">
        <f t="shared" si="2"/>
        <v>0</v>
      </c>
      <c r="K38" s="22">
        <f t="shared" si="2"/>
        <v>0</v>
      </c>
      <c r="L38" s="22">
        <f t="shared" si="2"/>
        <v>0</v>
      </c>
      <c r="M38" s="22">
        <f t="shared" si="2"/>
        <v>0</v>
      </c>
      <c r="N38" s="22">
        <f t="shared" si="2"/>
        <v>0</v>
      </c>
      <c r="O38" s="22">
        <f t="shared" si="2"/>
        <v>0</v>
      </c>
      <c r="P38" s="22">
        <f t="shared" si="2"/>
        <v>0</v>
      </c>
      <c r="Q38" s="22">
        <f t="shared" si="2"/>
        <v>0</v>
      </c>
      <c r="R38" s="22">
        <f t="shared" si="2"/>
        <v>0</v>
      </c>
      <c r="S38" s="22">
        <f t="shared" si="3"/>
        <v>0</v>
      </c>
      <c r="T38" s="22">
        <f t="shared" si="3"/>
        <v>0</v>
      </c>
      <c r="U38" s="22">
        <f t="shared" si="3"/>
        <v>0</v>
      </c>
      <c r="V38" s="22">
        <f t="shared" si="3"/>
        <v>0</v>
      </c>
      <c r="W38" s="22">
        <f t="shared" si="3"/>
        <v>0</v>
      </c>
      <c r="X38" s="22">
        <f t="shared" si="3"/>
        <v>0</v>
      </c>
      <c r="Y38" s="22">
        <f t="shared" si="3"/>
        <v>0</v>
      </c>
      <c r="Z38" s="22">
        <f t="shared" si="3"/>
        <v>0</v>
      </c>
      <c r="AA38" s="22">
        <f t="shared" si="3"/>
        <v>0</v>
      </c>
    </row>
    <row r="39" spans="1:27" x14ac:dyDescent="0.3">
      <c r="A39" s="1">
        <v>315</v>
      </c>
      <c r="B39" s="22">
        <f t="shared" si="4"/>
        <v>0</v>
      </c>
      <c r="C39" s="22">
        <f t="shared" si="2"/>
        <v>0</v>
      </c>
      <c r="D39" s="22">
        <f t="shared" si="2"/>
        <v>0</v>
      </c>
      <c r="E39" s="22">
        <f t="shared" si="2"/>
        <v>0</v>
      </c>
      <c r="F39" s="22">
        <f t="shared" si="2"/>
        <v>0</v>
      </c>
      <c r="G39" s="22">
        <f t="shared" si="2"/>
        <v>0</v>
      </c>
      <c r="H39" s="22">
        <f t="shared" si="2"/>
        <v>0</v>
      </c>
      <c r="I39" s="22">
        <f t="shared" si="2"/>
        <v>0</v>
      </c>
      <c r="J39" s="22">
        <f t="shared" si="2"/>
        <v>0</v>
      </c>
      <c r="K39" s="22">
        <f t="shared" si="2"/>
        <v>0</v>
      </c>
      <c r="L39" s="22">
        <f t="shared" si="2"/>
        <v>0</v>
      </c>
      <c r="M39" s="22">
        <f t="shared" si="2"/>
        <v>0</v>
      </c>
      <c r="N39" s="22">
        <f t="shared" si="2"/>
        <v>0</v>
      </c>
      <c r="O39" s="22">
        <f t="shared" si="2"/>
        <v>0</v>
      </c>
      <c r="P39" s="22">
        <f t="shared" si="2"/>
        <v>0</v>
      </c>
      <c r="Q39" s="22">
        <f t="shared" si="2"/>
        <v>0</v>
      </c>
      <c r="R39" s="22">
        <f t="shared" si="2"/>
        <v>0</v>
      </c>
      <c r="S39" s="22">
        <f t="shared" si="3"/>
        <v>0</v>
      </c>
      <c r="T39" s="22">
        <f t="shared" si="3"/>
        <v>0</v>
      </c>
      <c r="U39" s="22">
        <f t="shared" si="3"/>
        <v>0</v>
      </c>
      <c r="V39" s="22">
        <f t="shared" si="3"/>
        <v>0</v>
      </c>
      <c r="W39" s="22">
        <f t="shared" si="3"/>
        <v>0</v>
      </c>
      <c r="X39" s="22">
        <f t="shared" si="3"/>
        <v>0</v>
      </c>
      <c r="Y39" s="22">
        <f t="shared" si="3"/>
        <v>0</v>
      </c>
      <c r="Z39" s="22">
        <f t="shared" si="3"/>
        <v>0</v>
      </c>
      <c r="AA39" s="22">
        <f t="shared" si="3"/>
        <v>0</v>
      </c>
    </row>
    <row r="40" spans="1:27" x14ac:dyDescent="0.3">
      <c r="A40" s="1">
        <v>400</v>
      </c>
      <c r="B40" s="22">
        <f t="shared" si="4"/>
        <v>0</v>
      </c>
      <c r="C40" s="22">
        <f t="shared" si="2"/>
        <v>0</v>
      </c>
      <c r="D40" s="22">
        <f t="shared" si="2"/>
        <v>0</v>
      </c>
      <c r="E40" s="22">
        <f t="shared" si="2"/>
        <v>0</v>
      </c>
      <c r="F40" s="22">
        <f t="shared" si="2"/>
        <v>0</v>
      </c>
      <c r="G40" s="22">
        <f t="shared" si="2"/>
        <v>0</v>
      </c>
      <c r="H40" s="22">
        <f t="shared" si="2"/>
        <v>0</v>
      </c>
      <c r="I40" s="22">
        <f t="shared" si="2"/>
        <v>0</v>
      </c>
      <c r="J40" s="22">
        <f t="shared" si="2"/>
        <v>0</v>
      </c>
      <c r="K40" s="22">
        <f t="shared" si="2"/>
        <v>0</v>
      </c>
      <c r="L40" s="22">
        <f t="shared" si="2"/>
        <v>0</v>
      </c>
      <c r="M40" s="22">
        <f t="shared" si="2"/>
        <v>0</v>
      </c>
      <c r="N40" s="22">
        <f t="shared" si="2"/>
        <v>0</v>
      </c>
      <c r="O40" s="22">
        <f t="shared" si="2"/>
        <v>0</v>
      </c>
      <c r="P40" s="22">
        <f t="shared" si="2"/>
        <v>0</v>
      </c>
      <c r="Q40" s="22">
        <f t="shared" si="2"/>
        <v>0</v>
      </c>
      <c r="R40" s="22">
        <f t="shared" si="2"/>
        <v>0</v>
      </c>
      <c r="S40" s="22">
        <f t="shared" si="3"/>
        <v>0</v>
      </c>
      <c r="T40" s="22">
        <f t="shared" si="3"/>
        <v>0</v>
      </c>
      <c r="U40" s="22">
        <f t="shared" si="3"/>
        <v>0</v>
      </c>
      <c r="V40" s="22">
        <f t="shared" si="3"/>
        <v>0</v>
      </c>
      <c r="W40" s="22">
        <f t="shared" si="3"/>
        <v>0</v>
      </c>
      <c r="X40" s="22">
        <f t="shared" si="3"/>
        <v>0</v>
      </c>
      <c r="Y40" s="22">
        <f t="shared" si="3"/>
        <v>0</v>
      </c>
      <c r="Z40" s="22">
        <f t="shared" si="3"/>
        <v>0</v>
      </c>
      <c r="AA40" s="22">
        <f t="shared" si="3"/>
        <v>0</v>
      </c>
    </row>
    <row r="41" spans="1:27" x14ac:dyDescent="0.3">
      <c r="A41" s="1">
        <v>500</v>
      </c>
      <c r="B41" s="22">
        <f t="shared" si="4"/>
        <v>0</v>
      </c>
      <c r="C41" s="22">
        <f t="shared" si="2"/>
        <v>0</v>
      </c>
      <c r="D41" s="22">
        <f t="shared" si="2"/>
        <v>0</v>
      </c>
      <c r="E41" s="22">
        <f t="shared" si="2"/>
        <v>0</v>
      </c>
      <c r="F41" s="22">
        <f t="shared" si="2"/>
        <v>0</v>
      </c>
      <c r="G41" s="22">
        <f t="shared" si="2"/>
        <v>0</v>
      </c>
      <c r="H41" s="22">
        <f t="shared" si="2"/>
        <v>0</v>
      </c>
      <c r="I41" s="22">
        <f t="shared" si="2"/>
        <v>0</v>
      </c>
      <c r="J41" s="22">
        <f t="shared" si="2"/>
        <v>0</v>
      </c>
      <c r="K41" s="22">
        <f t="shared" si="2"/>
        <v>0</v>
      </c>
      <c r="L41" s="22">
        <f t="shared" si="2"/>
        <v>0</v>
      </c>
      <c r="M41" s="22">
        <f t="shared" si="2"/>
        <v>0</v>
      </c>
      <c r="N41" s="22">
        <f t="shared" si="2"/>
        <v>0</v>
      </c>
      <c r="O41" s="22">
        <f t="shared" si="2"/>
        <v>0</v>
      </c>
      <c r="P41" s="22">
        <f t="shared" si="2"/>
        <v>0</v>
      </c>
      <c r="Q41" s="22">
        <f t="shared" si="2"/>
        <v>0</v>
      </c>
      <c r="R41" s="22">
        <f t="shared" si="2"/>
        <v>0</v>
      </c>
      <c r="S41" s="22">
        <f t="shared" si="3"/>
        <v>0</v>
      </c>
      <c r="T41" s="22">
        <f t="shared" si="3"/>
        <v>0</v>
      </c>
      <c r="U41" s="22">
        <f t="shared" si="3"/>
        <v>0</v>
      </c>
      <c r="V41" s="22">
        <f t="shared" si="3"/>
        <v>0</v>
      </c>
      <c r="W41" s="22">
        <f t="shared" si="3"/>
        <v>0</v>
      </c>
      <c r="X41" s="22">
        <f t="shared" si="3"/>
        <v>0</v>
      </c>
      <c r="Y41" s="22">
        <f t="shared" si="3"/>
        <v>0</v>
      </c>
      <c r="Z41" s="22">
        <f t="shared" si="3"/>
        <v>0</v>
      </c>
      <c r="AA41" s="22">
        <f t="shared" si="3"/>
        <v>0</v>
      </c>
    </row>
    <row r="42" spans="1:27" x14ac:dyDescent="0.3">
      <c r="A42" s="1">
        <v>630</v>
      </c>
      <c r="B42" s="22">
        <f t="shared" si="4"/>
        <v>0</v>
      </c>
      <c r="C42" s="22">
        <f t="shared" si="2"/>
        <v>0</v>
      </c>
      <c r="D42" s="22">
        <f t="shared" si="2"/>
        <v>0</v>
      </c>
      <c r="E42" s="22">
        <f t="shared" si="2"/>
        <v>0</v>
      </c>
      <c r="F42" s="22">
        <f t="shared" si="2"/>
        <v>0</v>
      </c>
      <c r="G42" s="22">
        <f t="shared" si="2"/>
        <v>0</v>
      </c>
      <c r="H42" s="22">
        <f t="shared" si="2"/>
        <v>0</v>
      </c>
      <c r="I42" s="22">
        <f t="shared" si="2"/>
        <v>0</v>
      </c>
      <c r="J42" s="22">
        <f t="shared" si="2"/>
        <v>0</v>
      </c>
      <c r="K42" s="22">
        <f t="shared" si="2"/>
        <v>0</v>
      </c>
      <c r="L42" s="22">
        <f t="shared" si="2"/>
        <v>0</v>
      </c>
      <c r="M42" s="22">
        <f t="shared" si="2"/>
        <v>0</v>
      </c>
      <c r="N42" s="22">
        <f t="shared" si="2"/>
        <v>0</v>
      </c>
      <c r="O42" s="22">
        <f t="shared" si="2"/>
        <v>0</v>
      </c>
      <c r="P42" s="22">
        <f t="shared" si="2"/>
        <v>0</v>
      </c>
      <c r="Q42" s="22">
        <f t="shared" si="2"/>
        <v>0</v>
      </c>
      <c r="R42" s="22">
        <f t="shared" si="2"/>
        <v>0</v>
      </c>
      <c r="S42" s="22">
        <f t="shared" si="3"/>
        <v>0</v>
      </c>
      <c r="T42" s="22">
        <f t="shared" si="3"/>
        <v>0</v>
      </c>
      <c r="U42" s="22">
        <f t="shared" si="3"/>
        <v>0</v>
      </c>
      <c r="V42" s="22">
        <f t="shared" si="3"/>
        <v>0</v>
      </c>
      <c r="W42" s="22">
        <f t="shared" si="3"/>
        <v>0</v>
      </c>
      <c r="X42" s="22">
        <f t="shared" si="3"/>
        <v>0</v>
      </c>
      <c r="Y42" s="22">
        <f t="shared" si="3"/>
        <v>0</v>
      </c>
      <c r="Z42" s="22">
        <f t="shared" si="3"/>
        <v>0</v>
      </c>
      <c r="AA42" s="22">
        <f t="shared" si="3"/>
        <v>0</v>
      </c>
    </row>
    <row r="43" spans="1:27" x14ac:dyDescent="0.3">
      <c r="A43" s="1">
        <v>800</v>
      </c>
      <c r="B43" s="22">
        <f t="shared" si="4"/>
        <v>0</v>
      </c>
      <c r="C43" s="22">
        <f t="shared" si="2"/>
        <v>0</v>
      </c>
      <c r="D43" s="22">
        <f t="shared" si="2"/>
        <v>0</v>
      </c>
      <c r="E43" s="22">
        <f t="shared" si="2"/>
        <v>0</v>
      </c>
      <c r="F43" s="22">
        <f t="shared" si="2"/>
        <v>0</v>
      </c>
      <c r="G43" s="22">
        <f t="shared" si="2"/>
        <v>0</v>
      </c>
      <c r="H43" s="22">
        <f t="shared" si="2"/>
        <v>0</v>
      </c>
      <c r="I43" s="22">
        <f t="shared" si="2"/>
        <v>0</v>
      </c>
      <c r="J43" s="22">
        <f t="shared" si="2"/>
        <v>0</v>
      </c>
      <c r="K43" s="22">
        <f t="shared" si="2"/>
        <v>0</v>
      </c>
      <c r="L43" s="22">
        <f t="shared" si="2"/>
        <v>0</v>
      </c>
      <c r="M43" s="22">
        <f t="shared" si="2"/>
        <v>0</v>
      </c>
      <c r="N43" s="22">
        <f t="shared" si="2"/>
        <v>0</v>
      </c>
      <c r="O43" s="22">
        <f t="shared" si="2"/>
        <v>0</v>
      </c>
      <c r="P43" s="22">
        <f t="shared" si="2"/>
        <v>0</v>
      </c>
      <c r="Q43" s="22">
        <f t="shared" si="2"/>
        <v>0</v>
      </c>
      <c r="R43" s="22">
        <f t="shared" si="2"/>
        <v>0</v>
      </c>
      <c r="S43" s="22">
        <f t="shared" si="3"/>
        <v>0</v>
      </c>
      <c r="T43" s="22">
        <f t="shared" si="3"/>
        <v>0</v>
      </c>
      <c r="U43" s="22">
        <f t="shared" si="3"/>
        <v>0</v>
      </c>
      <c r="V43" s="22">
        <f t="shared" si="3"/>
        <v>0</v>
      </c>
      <c r="W43" s="22">
        <f t="shared" si="3"/>
        <v>0</v>
      </c>
      <c r="X43" s="22">
        <f t="shared" si="3"/>
        <v>0</v>
      </c>
      <c r="Y43" s="22">
        <f t="shared" si="3"/>
        <v>0</v>
      </c>
      <c r="Z43" s="22">
        <f t="shared" si="3"/>
        <v>0</v>
      </c>
      <c r="AA43" s="22">
        <f t="shared" si="3"/>
        <v>0</v>
      </c>
    </row>
    <row r="44" spans="1:27" x14ac:dyDescent="0.3">
      <c r="A44" s="1">
        <v>1000</v>
      </c>
      <c r="B44" s="22">
        <f t="shared" si="4"/>
        <v>0</v>
      </c>
      <c r="C44" s="22">
        <f t="shared" si="2"/>
        <v>0</v>
      </c>
      <c r="D44" s="22">
        <f t="shared" si="2"/>
        <v>0</v>
      </c>
      <c r="E44" s="22">
        <f t="shared" si="2"/>
        <v>0</v>
      </c>
      <c r="F44" s="22">
        <f t="shared" si="2"/>
        <v>0</v>
      </c>
      <c r="G44" s="22">
        <f t="shared" si="2"/>
        <v>0</v>
      </c>
      <c r="H44" s="22">
        <f t="shared" si="2"/>
        <v>0</v>
      </c>
      <c r="I44" s="22">
        <f t="shared" si="2"/>
        <v>0</v>
      </c>
      <c r="J44" s="22">
        <f t="shared" si="2"/>
        <v>0</v>
      </c>
      <c r="K44" s="22">
        <f t="shared" si="2"/>
        <v>0</v>
      </c>
      <c r="L44" s="22">
        <f t="shared" si="2"/>
        <v>0</v>
      </c>
      <c r="M44" s="22">
        <f t="shared" si="2"/>
        <v>0</v>
      </c>
      <c r="N44" s="22">
        <f t="shared" si="2"/>
        <v>0</v>
      </c>
      <c r="O44" s="22">
        <f t="shared" si="2"/>
        <v>0</v>
      </c>
      <c r="P44" s="22">
        <f t="shared" si="2"/>
        <v>0</v>
      </c>
      <c r="Q44" s="22">
        <f t="shared" si="2"/>
        <v>0</v>
      </c>
      <c r="R44" s="22">
        <f t="shared" si="2"/>
        <v>0</v>
      </c>
      <c r="S44" s="22">
        <f t="shared" si="3"/>
        <v>0</v>
      </c>
      <c r="T44" s="22">
        <f t="shared" si="3"/>
        <v>0</v>
      </c>
      <c r="U44" s="22">
        <f t="shared" si="3"/>
        <v>0</v>
      </c>
      <c r="V44" s="22">
        <f t="shared" si="3"/>
        <v>0</v>
      </c>
      <c r="W44" s="22">
        <f t="shared" si="3"/>
        <v>0</v>
      </c>
      <c r="X44" s="22">
        <f t="shared" si="3"/>
        <v>0</v>
      </c>
      <c r="Y44" s="22">
        <f t="shared" si="3"/>
        <v>0</v>
      </c>
      <c r="Z44" s="22">
        <f t="shared" si="3"/>
        <v>0</v>
      </c>
      <c r="AA44" s="22">
        <f t="shared" si="3"/>
        <v>0</v>
      </c>
    </row>
    <row r="45" spans="1:27" x14ac:dyDescent="0.3">
      <c r="A45" s="1">
        <v>1250</v>
      </c>
      <c r="B45" s="22">
        <f t="shared" si="4"/>
        <v>0</v>
      </c>
      <c r="C45" s="22">
        <f t="shared" si="2"/>
        <v>0</v>
      </c>
      <c r="D45" s="22">
        <f t="shared" si="2"/>
        <v>0</v>
      </c>
      <c r="E45" s="22">
        <f t="shared" si="2"/>
        <v>0</v>
      </c>
      <c r="F45" s="22">
        <f t="shared" si="2"/>
        <v>0</v>
      </c>
      <c r="G45" s="22">
        <f t="shared" si="2"/>
        <v>0</v>
      </c>
      <c r="H45" s="22">
        <f t="shared" si="2"/>
        <v>0</v>
      </c>
      <c r="I45" s="22">
        <f t="shared" si="2"/>
        <v>0</v>
      </c>
      <c r="J45" s="22">
        <f t="shared" si="2"/>
        <v>0</v>
      </c>
      <c r="K45" s="22">
        <f t="shared" si="2"/>
        <v>0</v>
      </c>
      <c r="L45" s="22">
        <f t="shared" si="2"/>
        <v>0</v>
      </c>
      <c r="M45" s="22">
        <f t="shared" si="2"/>
        <v>0</v>
      </c>
      <c r="N45" s="22">
        <f t="shared" si="2"/>
        <v>0</v>
      </c>
      <c r="O45" s="22">
        <f t="shared" si="2"/>
        <v>0</v>
      </c>
      <c r="P45" s="22">
        <f t="shared" si="2"/>
        <v>0</v>
      </c>
      <c r="Q45" s="22">
        <f t="shared" si="2"/>
        <v>0</v>
      </c>
      <c r="R45" s="22">
        <f t="shared" si="2"/>
        <v>0</v>
      </c>
      <c r="S45" s="22">
        <f t="shared" si="3"/>
        <v>0</v>
      </c>
      <c r="T45" s="22">
        <f t="shared" si="3"/>
        <v>0</v>
      </c>
      <c r="U45" s="22">
        <f t="shared" si="3"/>
        <v>0</v>
      </c>
      <c r="V45" s="22">
        <f t="shared" si="3"/>
        <v>0</v>
      </c>
      <c r="W45" s="22">
        <f t="shared" si="3"/>
        <v>0</v>
      </c>
      <c r="X45" s="22">
        <f t="shared" si="3"/>
        <v>0</v>
      </c>
      <c r="Y45" s="22">
        <f t="shared" si="3"/>
        <v>0</v>
      </c>
      <c r="Z45" s="22">
        <f t="shared" si="3"/>
        <v>0</v>
      </c>
      <c r="AA45" s="22">
        <f t="shared" si="3"/>
        <v>0</v>
      </c>
    </row>
    <row r="46" spans="1:27" x14ac:dyDescent="0.3">
      <c r="A46" s="1">
        <v>1600</v>
      </c>
      <c r="B46" s="22">
        <f t="shared" si="4"/>
        <v>0</v>
      </c>
      <c r="C46" s="22">
        <f t="shared" si="2"/>
        <v>0</v>
      </c>
      <c r="D46" s="22">
        <f t="shared" si="2"/>
        <v>0</v>
      </c>
      <c r="E46" s="22">
        <f t="shared" si="2"/>
        <v>0</v>
      </c>
      <c r="F46" s="22">
        <f t="shared" si="2"/>
        <v>0</v>
      </c>
      <c r="G46" s="22">
        <f t="shared" si="2"/>
        <v>0</v>
      </c>
      <c r="H46" s="22">
        <f t="shared" si="2"/>
        <v>0</v>
      </c>
      <c r="I46" s="22">
        <f t="shared" si="2"/>
        <v>0</v>
      </c>
      <c r="J46" s="22">
        <f t="shared" si="2"/>
        <v>0</v>
      </c>
      <c r="K46" s="22">
        <f t="shared" si="2"/>
        <v>0</v>
      </c>
      <c r="L46" s="22">
        <f t="shared" si="2"/>
        <v>0</v>
      </c>
      <c r="M46" s="22">
        <f t="shared" si="2"/>
        <v>0</v>
      </c>
      <c r="N46" s="22">
        <f t="shared" si="2"/>
        <v>0</v>
      </c>
      <c r="O46" s="22">
        <f t="shared" si="2"/>
        <v>0</v>
      </c>
      <c r="P46" s="22">
        <f t="shared" si="2"/>
        <v>0</v>
      </c>
      <c r="Q46" s="22">
        <f t="shared" si="2"/>
        <v>0</v>
      </c>
      <c r="R46" s="22">
        <f t="shared" ref="R46" si="5">R$27*(SIN($B$25*PI()/180))^3*(LOG($A46)+R$28)^3</f>
        <v>0</v>
      </c>
      <c r="S46" s="22">
        <f t="shared" si="3"/>
        <v>0</v>
      </c>
      <c r="T46" s="22">
        <f t="shared" si="3"/>
        <v>0</v>
      </c>
      <c r="U46" s="22">
        <f t="shared" si="3"/>
        <v>0</v>
      </c>
      <c r="V46" s="22">
        <f t="shared" si="3"/>
        <v>0</v>
      </c>
      <c r="W46" s="22">
        <f t="shared" si="3"/>
        <v>0</v>
      </c>
      <c r="X46" s="22">
        <f t="shared" si="3"/>
        <v>0</v>
      </c>
      <c r="Y46" s="22">
        <f t="shared" si="3"/>
        <v>0</v>
      </c>
      <c r="Z46" s="22">
        <f t="shared" si="3"/>
        <v>0</v>
      </c>
      <c r="AA46" s="22">
        <f t="shared" si="3"/>
        <v>0</v>
      </c>
    </row>
    <row r="47" spans="1:27" x14ac:dyDescent="0.3">
      <c r="A47" s="1">
        <v>2000</v>
      </c>
      <c r="B47" s="22">
        <f t="shared" si="4"/>
        <v>0</v>
      </c>
      <c r="C47" s="22">
        <f t="shared" si="4"/>
        <v>0</v>
      </c>
      <c r="D47" s="22">
        <f t="shared" si="4"/>
        <v>0</v>
      </c>
      <c r="E47" s="22">
        <f t="shared" si="4"/>
        <v>0</v>
      </c>
      <c r="F47" s="22">
        <f t="shared" si="4"/>
        <v>0</v>
      </c>
      <c r="G47" s="22">
        <f t="shared" si="4"/>
        <v>0</v>
      </c>
      <c r="H47" s="22">
        <f t="shared" si="4"/>
        <v>0</v>
      </c>
      <c r="I47" s="22">
        <f t="shared" si="4"/>
        <v>0</v>
      </c>
      <c r="J47" s="22">
        <f t="shared" si="4"/>
        <v>0</v>
      </c>
      <c r="K47" s="22">
        <f t="shared" si="4"/>
        <v>0</v>
      </c>
      <c r="L47" s="22">
        <f t="shared" si="4"/>
        <v>0</v>
      </c>
      <c r="M47" s="22">
        <f t="shared" si="4"/>
        <v>0</v>
      </c>
      <c r="N47" s="22">
        <f t="shared" si="4"/>
        <v>0</v>
      </c>
      <c r="O47" s="22">
        <f t="shared" si="4"/>
        <v>0</v>
      </c>
      <c r="P47" s="22">
        <f t="shared" si="4"/>
        <v>0</v>
      </c>
      <c r="Q47" s="22">
        <f t="shared" si="4"/>
        <v>0</v>
      </c>
      <c r="R47" s="22">
        <f t="shared" si="4"/>
        <v>0</v>
      </c>
      <c r="S47" s="22">
        <f t="shared" si="4"/>
        <v>0</v>
      </c>
      <c r="T47" s="22">
        <f t="shared" si="4"/>
        <v>0</v>
      </c>
      <c r="U47" s="22">
        <f t="shared" si="4"/>
        <v>0</v>
      </c>
      <c r="V47" s="22">
        <f t="shared" si="4"/>
        <v>0</v>
      </c>
      <c r="W47" s="22">
        <f t="shared" si="4"/>
        <v>0</v>
      </c>
      <c r="X47" s="22">
        <f t="shared" si="4"/>
        <v>0</v>
      </c>
      <c r="Y47" s="22">
        <f t="shared" si="4"/>
        <v>0</v>
      </c>
      <c r="Z47" s="22">
        <f t="shared" si="4"/>
        <v>0</v>
      </c>
      <c r="AA47" s="22">
        <f t="shared" si="4"/>
        <v>0</v>
      </c>
    </row>
    <row r="48" spans="1:27" x14ac:dyDescent="0.3">
      <c r="A48" s="1">
        <v>2500</v>
      </c>
      <c r="B48" s="22">
        <f t="shared" ref="B48:AA54" si="6">B$27*(SIN($B$25*PI()/180))^3*(LOG($A48)+B$28)^3</f>
        <v>0</v>
      </c>
      <c r="C48" s="22">
        <f t="shared" si="6"/>
        <v>0</v>
      </c>
      <c r="D48" s="22">
        <f t="shared" si="6"/>
        <v>0</v>
      </c>
      <c r="E48" s="22">
        <f t="shared" si="6"/>
        <v>0</v>
      </c>
      <c r="F48" s="22">
        <f t="shared" si="6"/>
        <v>0</v>
      </c>
      <c r="G48" s="22">
        <f t="shared" si="6"/>
        <v>0</v>
      </c>
      <c r="H48" s="22">
        <f t="shared" si="6"/>
        <v>0</v>
      </c>
      <c r="I48" s="22">
        <f t="shared" si="6"/>
        <v>0</v>
      </c>
      <c r="J48" s="22">
        <f t="shared" si="6"/>
        <v>0</v>
      </c>
      <c r="K48" s="22">
        <f t="shared" si="6"/>
        <v>0</v>
      </c>
      <c r="L48" s="22">
        <f t="shared" si="6"/>
        <v>0</v>
      </c>
      <c r="M48" s="22">
        <f t="shared" si="6"/>
        <v>0</v>
      </c>
      <c r="N48" s="22">
        <f t="shared" si="6"/>
        <v>0</v>
      </c>
      <c r="O48" s="22">
        <f t="shared" si="6"/>
        <v>0</v>
      </c>
      <c r="P48" s="22">
        <f t="shared" si="6"/>
        <v>0</v>
      </c>
      <c r="Q48" s="22">
        <f t="shared" si="6"/>
        <v>0</v>
      </c>
      <c r="R48" s="22">
        <f t="shared" si="6"/>
        <v>0</v>
      </c>
      <c r="S48" s="22">
        <f t="shared" si="6"/>
        <v>0</v>
      </c>
      <c r="T48" s="22">
        <f t="shared" si="6"/>
        <v>0</v>
      </c>
      <c r="U48" s="22">
        <f t="shared" si="6"/>
        <v>0</v>
      </c>
      <c r="V48" s="22">
        <f t="shared" si="6"/>
        <v>0</v>
      </c>
      <c r="W48" s="22">
        <f t="shared" si="6"/>
        <v>0</v>
      </c>
      <c r="X48" s="22">
        <f t="shared" si="6"/>
        <v>0</v>
      </c>
      <c r="Y48" s="22">
        <f t="shared" si="6"/>
        <v>0</v>
      </c>
      <c r="Z48" s="22">
        <f t="shared" si="6"/>
        <v>0</v>
      </c>
      <c r="AA48" s="22">
        <f t="shared" si="6"/>
        <v>0</v>
      </c>
    </row>
    <row r="49" spans="1:27" x14ac:dyDescent="0.3">
      <c r="A49" s="1">
        <v>3150</v>
      </c>
      <c r="B49" s="22">
        <f t="shared" si="6"/>
        <v>0</v>
      </c>
      <c r="C49" s="22">
        <f t="shared" si="6"/>
        <v>0</v>
      </c>
      <c r="D49" s="22">
        <f t="shared" si="6"/>
        <v>0</v>
      </c>
      <c r="E49" s="22">
        <f t="shared" si="6"/>
        <v>0</v>
      </c>
      <c r="F49" s="22">
        <f t="shared" si="6"/>
        <v>0</v>
      </c>
      <c r="G49" s="22">
        <f t="shared" si="6"/>
        <v>0</v>
      </c>
      <c r="H49" s="22">
        <f t="shared" si="6"/>
        <v>0</v>
      </c>
      <c r="I49" s="22">
        <f t="shared" si="6"/>
        <v>0</v>
      </c>
      <c r="J49" s="22">
        <f t="shared" si="6"/>
        <v>0</v>
      </c>
      <c r="K49" s="22">
        <f t="shared" si="6"/>
        <v>0</v>
      </c>
      <c r="L49" s="22">
        <f t="shared" si="6"/>
        <v>0</v>
      </c>
      <c r="M49" s="22">
        <f t="shared" si="6"/>
        <v>0</v>
      </c>
      <c r="N49" s="22">
        <f t="shared" si="6"/>
        <v>0</v>
      </c>
      <c r="O49" s="22">
        <f t="shared" si="6"/>
        <v>0</v>
      </c>
      <c r="P49" s="22">
        <f t="shared" si="6"/>
        <v>0</v>
      </c>
      <c r="Q49" s="22">
        <f t="shared" si="6"/>
        <v>0</v>
      </c>
      <c r="R49" s="22">
        <f t="shared" si="6"/>
        <v>0</v>
      </c>
      <c r="S49" s="22">
        <f t="shared" si="6"/>
        <v>0</v>
      </c>
      <c r="T49" s="22">
        <f t="shared" si="6"/>
        <v>0</v>
      </c>
      <c r="U49" s="22">
        <f t="shared" si="6"/>
        <v>0</v>
      </c>
      <c r="V49" s="22">
        <f t="shared" si="6"/>
        <v>0</v>
      </c>
      <c r="W49" s="22">
        <f t="shared" si="6"/>
        <v>0</v>
      </c>
      <c r="X49" s="22">
        <f t="shared" si="6"/>
        <v>0</v>
      </c>
      <c r="Y49" s="22">
        <f t="shared" si="6"/>
        <v>0</v>
      </c>
      <c r="Z49" s="22">
        <f t="shared" si="6"/>
        <v>0</v>
      </c>
      <c r="AA49" s="22">
        <f t="shared" si="6"/>
        <v>0</v>
      </c>
    </row>
    <row r="50" spans="1:27" x14ac:dyDescent="0.3">
      <c r="A50" s="1">
        <v>4000</v>
      </c>
      <c r="B50" s="22">
        <f t="shared" si="6"/>
        <v>0</v>
      </c>
      <c r="C50" s="22">
        <f t="shared" si="6"/>
        <v>0</v>
      </c>
      <c r="D50" s="22">
        <f t="shared" si="6"/>
        <v>0</v>
      </c>
      <c r="E50" s="22">
        <f t="shared" si="6"/>
        <v>0</v>
      </c>
      <c r="F50" s="22">
        <f t="shared" si="6"/>
        <v>0</v>
      </c>
      <c r="G50" s="22">
        <f t="shared" si="6"/>
        <v>0</v>
      </c>
      <c r="H50" s="22">
        <f t="shared" si="6"/>
        <v>0</v>
      </c>
      <c r="I50" s="22">
        <f t="shared" si="6"/>
        <v>0</v>
      </c>
      <c r="J50" s="22">
        <f t="shared" si="6"/>
        <v>0</v>
      </c>
      <c r="K50" s="22">
        <f t="shared" si="6"/>
        <v>0</v>
      </c>
      <c r="L50" s="22">
        <f t="shared" si="6"/>
        <v>0</v>
      </c>
      <c r="M50" s="22">
        <f t="shared" si="6"/>
        <v>0</v>
      </c>
      <c r="N50" s="22">
        <f t="shared" si="6"/>
        <v>0</v>
      </c>
      <c r="O50" s="22">
        <f t="shared" si="6"/>
        <v>0</v>
      </c>
      <c r="P50" s="22">
        <f t="shared" si="6"/>
        <v>0</v>
      </c>
      <c r="Q50" s="22">
        <f t="shared" si="6"/>
        <v>0</v>
      </c>
      <c r="R50" s="22">
        <f t="shared" si="6"/>
        <v>0</v>
      </c>
      <c r="S50" s="22">
        <f t="shared" si="6"/>
        <v>0</v>
      </c>
      <c r="T50" s="22">
        <f t="shared" si="6"/>
        <v>0</v>
      </c>
      <c r="U50" s="22">
        <f t="shared" si="6"/>
        <v>0</v>
      </c>
      <c r="V50" s="22">
        <f t="shared" si="6"/>
        <v>0</v>
      </c>
      <c r="W50" s="22">
        <f t="shared" si="6"/>
        <v>0</v>
      </c>
      <c r="X50" s="22">
        <f t="shared" si="6"/>
        <v>0</v>
      </c>
      <c r="Y50" s="22">
        <f t="shared" si="6"/>
        <v>0</v>
      </c>
      <c r="Z50" s="22">
        <f t="shared" si="6"/>
        <v>0</v>
      </c>
      <c r="AA50" s="22">
        <f t="shared" si="6"/>
        <v>0</v>
      </c>
    </row>
    <row r="51" spans="1:27" x14ac:dyDescent="0.3">
      <c r="A51" s="1">
        <v>5000</v>
      </c>
      <c r="B51" s="22">
        <f t="shared" si="6"/>
        <v>0</v>
      </c>
      <c r="C51" s="22">
        <f t="shared" si="6"/>
        <v>0</v>
      </c>
      <c r="D51" s="22">
        <f t="shared" si="6"/>
        <v>0</v>
      </c>
      <c r="E51" s="22">
        <f t="shared" si="6"/>
        <v>0</v>
      </c>
      <c r="F51" s="22">
        <f t="shared" si="6"/>
        <v>0</v>
      </c>
      <c r="G51" s="22">
        <f t="shared" si="6"/>
        <v>0</v>
      </c>
      <c r="H51" s="22">
        <f t="shared" si="6"/>
        <v>0</v>
      </c>
      <c r="I51" s="22">
        <f t="shared" si="6"/>
        <v>0</v>
      </c>
      <c r="J51" s="22">
        <f t="shared" si="6"/>
        <v>0</v>
      </c>
      <c r="K51" s="22">
        <f t="shared" si="6"/>
        <v>0</v>
      </c>
      <c r="L51" s="22">
        <f t="shared" si="6"/>
        <v>0</v>
      </c>
      <c r="M51" s="22">
        <f t="shared" si="6"/>
        <v>0</v>
      </c>
      <c r="N51" s="22">
        <f t="shared" si="6"/>
        <v>0</v>
      </c>
      <c r="O51" s="22">
        <f t="shared" si="6"/>
        <v>0</v>
      </c>
      <c r="P51" s="22">
        <f t="shared" si="6"/>
        <v>0</v>
      </c>
      <c r="Q51" s="22">
        <f t="shared" si="6"/>
        <v>0</v>
      </c>
      <c r="R51" s="22">
        <f t="shared" si="6"/>
        <v>0</v>
      </c>
      <c r="S51" s="22">
        <f t="shared" si="6"/>
        <v>0</v>
      </c>
      <c r="T51" s="22">
        <f t="shared" si="6"/>
        <v>0</v>
      </c>
      <c r="U51" s="22">
        <f t="shared" si="6"/>
        <v>0</v>
      </c>
      <c r="V51" s="22">
        <f t="shared" si="6"/>
        <v>0</v>
      </c>
      <c r="W51" s="22">
        <f t="shared" si="6"/>
        <v>0</v>
      </c>
      <c r="X51" s="22">
        <f t="shared" si="6"/>
        <v>0</v>
      </c>
      <c r="Y51" s="22">
        <f t="shared" si="6"/>
        <v>0</v>
      </c>
      <c r="Z51" s="22">
        <f t="shared" si="6"/>
        <v>0</v>
      </c>
      <c r="AA51" s="22">
        <f t="shared" si="6"/>
        <v>0</v>
      </c>
    </row>
    <row r="52" spans="1:27" x14ac:dyDescent="0.3">
      <c r="A52" s="1">
        <v>6300</v>
      </c>
      <c r="B52" s="22">
        <f t="shared" si="6"/>
        <v>0</v>
      </c>
      <c r="C52" s="22">
        <f t="shared" si="6"/>
        <v>0</v>
      </c>
      <c r="D52" s="22">
        <f t="shared" si="6"/>
        <v>0</v>
      </c>
      <c r="E52" s="22">
        <f t="shared" si="6"/>
        <v>0</v>
      </c>
      <c r="F52" s="22">
        <f t="shared" si="6"/>
        <v>0</v>
      </c>
      <c r="G52" s="22">
        <f t="shared" si="6"/>
        <v>0</v>
      </c>
      <c r="H52" s="22">
        <f t="shared" si="6"/>
        <v>0</v>
      </c>
      <c r="I52" s="22">
        <f t="shared" si="6"/>
        <v>0</v>
      </c>
      <c r="J52" s="22">
        <f t="shared" si="6"/>
        <v>0</v>
      </c>
      <c r="K52" s="22">
        <f t="shared" si="6"/>
        <v>0</v>
      </c>
      <c r="L52" s="22">
        <f t="shared" si="6"/>
        <v>0</v>
      </c>
      <c r="M52" s="22">
        <f t="shared" si="6"/>
        <v>0</v>
      </c>
      <c r="N52" s="22">
        <f t="shared" si="6"/>
        <v>0</v>
      </c>
      <c r="O52" s="22">
        <f t="shared" si="6"/>
        <v>0</v>
      </c>
      <c r="P52" s="22">
        <f t="shared" si="6"/>
        <v>0</v>
      </c>
      <c r="Q52" s="22">
        <f t="shared" si="6"/>
        <v>0</v>
      </c>
      <c r="R52" s="22">
        <f t="shared" si="6"/>
        <v>0</v>
      </c>
      <c r="S52" s="22">
        <f t="shared" si="6"/>
        <v>0</v>
      </c>
      <c r="T52" s="22">
        <f t="shared" si="6"/>
        <v>0</v>
      </c>
      <c r="U52" s="22">
        <f t="shared" si="6"/>
        <v>0</v>
      </c>
      <c r="V52" s="22">
        <f t="shared" si="6"/>
        <v>0</v>
      </c>
      <c r="W52" s="22">
        <f t="shared" si="6"/>
        <v>0</v>
      </c>
      <c r="X52" s="22">
        <f t="shared" si="6"/>
        <v>0</v>
      </c>
      <c r="Y52" s="22">
        <f t="shared" si="6"/>
        <v>0</v>
      </c>
      <c r="Z52" s="22">
        <f t="shared" si="6"/>
        <v>0</v>
      </c>
      <c r="AA52" s="22">
        <f t="shared" si="6"/>
        <v>0</v>
      </c>
    </row>
    <row r="53" spans="1:27" x14ac:dyDescent="0.3">
      <c r="A53" s="1">
        <v>8000</v>
      </c>
      <c r="B53" s="22">
        <f t="shared" si="6"/>
        <v>0</v>
      </c>
      <c r="C53" s="22">
        <f t="shared" si="6"/>
        <v>0</v>
      </c>
      <c r="D53" s="22">
        <f t="shared" si="6"/>
        <v>0</v>
      </c>
      <c r="E53" s="22">
        <f t="shared" si="6"/>
        <v>0</v>
      </c>
      <c r="F53" s="22">
        <f t="shared" si="6"/>
        <v>0</v>
      </c>
      <c r="G53" s="22">
        <f t="shared" si="6"/>
        <v>0</v>
      </c>
      <c r="H53" s="22">
        <f t="shared" si="6"/>
        <v>0</v>
      </c>
      <c r="I53" s="22">
        <f t="shared" si="6"/>
        <v>0</v>
      </c>
      <c r="J53" s="22">
        <f t="shared" si="6"/>
        <v>0</v>
      </c>
      <c r="K53" s="22">
        <f t="shared" si="6"/>
        <v>0</v>
      </c>
      <c r="L53" s="22">
        <f t="shared" si="6"/>
        <v>0</v>
      </c>
      <c r="M53" s="22">
        <f t="shared" si="6"/>
        <v>0</v>
      </c>
      <c r="N53" s="22">
        <f t="shared" si="6"/>
        <v>0</v>
      </c>
      <c r="O53" s="22">
        <f t="shared" si="6"/>
        <v>0</v>
      </c>
      <c r="P53" s="22">
        <f t="shared" si="6"/>
        <v>0</v>
      </c>
      <c r="Q53" s="22">
        <f t="shared" si="6"/>
        <v>0</v>
      </c>
      <c r="R53" s="22">
        <f t="shared" si="6"/>
        <v>0</v>
      </c>
      <c r="S53" s="22">
        <f t="shared" si="6"/>
        <v>0</v>
      </c>
      <c r="T53" s="22">
        <f t="shared" si="6"/>
        <v>0</v>
      </c>
      <c r="U53" s="22">
        <f t="shared" si="6"/>
        <v>0</v>
      </c>
      <c r="V53" s="22">
        <f t="shared" si="6"/>
        <v>0</v>
      </c>
      <c r="W53" s="22">
        <f t="shared" si="6"/>
        <v>0</v>
      </c>
      <c r="X53" s="22">
        <f t="shared" si="6"/>
        <v>0</v>
      </c>
      <c r="Y53" s="22">
        <f t="shared" si="6"/>
        <v>0</v>
      </c>
      <c r="Z53" s="22">
        <f t="shared" si="6"/>
        <v>0</v>
      </c>
      <c r="AA53" s="22">
        <f t="shared" si="6"/>
        <v>0</v>
      </c>
    </row>
    <row r="54" spans="1:27" x14ac:dyDescent="0.3">
      <c r="A54" s="1">
        <v>10000</v>
      </c>
      <c r="B54" s="22">
        <f t="shared" si="6"/>
        <v>0</v>
      </c>
      <c r="C54" s="22">
        <f t="shared" si="6"/>
        <v>0</v>
      </c>
      <c r="D54" s="22">
        <f t="shared" si="6"/>
        <v>0</v>
      </c>
      <c r="E54" s="22">
        <f t="shared" si="6"/>
        <v>0</v>
      </c>
      <c r="F54" s="22">
        <f t="shared" si="6"/>
        <v>0</v>
      </c>
      <c r="G54" s="22">
        <f t="shared" si="6"/>
        <v>0</v>
      </c>
      <c r="H54" s="22">
        <f t="shared" si="6"/>
        <v>0</v>
      </c>
      <c r="I54" s="22">
        <f t="shared" si="6"/>
        <v>0</v>
      </c>
      <c r="J54" s="22">
        <f t="shared" si="6"/>
        <v>0</v>
      </c>
      <c r="K54" s="22">
        <f t="shared" si="6"/>
        <v>0</v>
      </c>
      <c r="L54" s="22">
        <f t="shared" si="6"/>
        <v>0</v>
      </c>
      <c r="M54" s="22">
        <f t="shared" si="6"/>
        <v>0</v>
      </c>
      <c r="N54" s="22">
        <f t="shared" si="6"/>
        <v>0</v>
      </c>
      <c r="O54" s="22">
        <f t="shared" si="6"/>
        <v>0</v>
      </c>
      <c r="P54" s="22">
        <f t="shared" si="6"/>
        <v>0</v>
      </c>
      <c r="Q54" s="22">
        <f t="shared" si="6"/>
        <v>0</v>
      </c>
      <c r="R54" s="22">
        <f t="shared" si="6"/>
        <v>0</v>
      </c>
      <c r="S54" s="22">
        <f t="shared" si="6"/>
        <v>0</v>
      </c>
      <c r="T54" s="22">
        <f t="shared" si="6"/>
        <v>0</v>
      </c>
      <c r="U54" s="22">
        <f t="shared" si="6"/>
        <v>0</v>
      </c>
      <c r="V54" s="22">
        <f t="shared" si="6"/>
        <v>0</v>
      </c>
      <c r="W54" s="22">
        <f t="shared" si="6"/>
        <v>0</v>
      </c>
      <c r="X54" s="22">
        <f t="shared" si="6"/>
        <v>0</v>
      </c>
      <c r="Y54" s="22">
        <f t="shared" si="6"/>
        <v>0</v>
      </c>
      <c r="Z54" s="22">
        <f t="shared" si="6"/>
        <v>0</v>
      </c>
      <c r="AA54" s="22">
        <f t="shared" si="6"/>
        <v>0</v>
      </c>
    </row>
    <row r="58" spans="1:27" ht="20" x14ac:dyDescent="0.3">
      <c r="A58" s="13" t="s">
        <v>72</v>
      </c>
    </row>
    <row r="60" spans="1:27" x14ac:dyDescent="0.3">
      <c r="A60" s="12" t="s">
        <v>54</v>
      </c>
      <c r="B60" s="2" t="s">
        <v>0</v>
      </c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 s="2" t="s">
        <v>6</v>
      </c>
      <c r="I60" s="2" t="s">
        <v>7</v>
      </c>
      <c r="J60" s="2" t="s">
        <v>8</v>
      </c>
      <c r="K60" s="2" t="s">
        <v>9</v>
      </c>
    </row>
    <row r="61" spans="1:27" x14ac:dyDescent="0.3">
      <c r="A61" s="1">
        <v>50</v>
      </c>
      <c r="B61" s="22">
        <f>10*LOG(10^(Antriebsgeräusch!B97/10)+10^(Rollgeräusch!B132/10))+B31</f>
        <v>99.724955647904707</v>
      </c>
      <c r="C61" s="22">
        <f>10*LOG(10^(Antriebsgeräusch!C97/10)+10^(Rollgeräusch!C132/10))+C31</f>
        <v>98.561452803798005</v>
      </c>
      <c r="D61" s="22">
        <f>10*LOG(10^(Antriebsgeräusch!D97/10)+10^(Rollgeräusch!D132/10))+D31</f>
        <v>91.409329923572912</v>
      </c>
      <c r="E61" s="22">
        <f>10*LOG(10^(Antriebsgeräusch!E97/10)+10^(Rollgeräusch!E132/10))+E31</f>
        <v>92.81391288305386</v>
      </c>
      <c r="F61" s="22">
        <f>10*LOG(10^(Antriebsgeräusch!F97/10)+10^(Rollgeräusch!F132/10))+F31</f>
        <v>95.882978663104069</v>
      </c>
      <c r="G61" s="22">
        <f>10*LOG(10^(Antriebsgeräusch!G97/10)+10^(Rollgeräusch!G132/10))+G31</f>
        <v>94.428746528652681</v>
      </c>
      <c r="H61" s="22">
        <f>10*LOG(10^(Antriebsgeräusch!H97/10)+10^(Rollgeräusch!H132/10))+H31</f>
        <v>94.983780973739513</v>
      </c>
      <c r="I61" s="22">
        <f>10*LOG(10^(Antriebsgeräusch!I97/10)+10^(Rollgeräusch!I132/10))+I31</f>
        <v>100.35657324204703</v>
      </c>
      <c r="J61" s="22">
        <f>10*LOG(10^(Antriebsgeräusch!J97/10)+10^(Rollgeräusch!J132/10))+J31</f>
        <v>101.44732734425034</v>
      </c>
      <c r="K61" s="22">
        <f>10*LOG(10^(Antriebsgeräusch!K97/10)+10^(Rollgeräusch!K132/10))+K31</f>
        <v>100.10097375597189</v>
      </c>
      <c r="L61" s="22">
        <f>10*LOG(10^(Antriebsgeräusch!L97/10)+10^(Rollgeräusch!L132/10))+L31</f>
        <v>94.165147265094788</v>
      </c>
      <c r="M61" s="22">
        <f>10*LOG(10^(Antriebsgeräusch!M97/10)+10^(Rollgeräusch!M132/10))+M31</f>
        <v>100.34543328059459</v>
      </c>
      <c r="N61" s="22">
        <f>10*LOG(10^(Antriebsgeräusch!N97/10)+10^(Rollgeräusch!N132/10))+N31</f>
        <v>103.09356832585841</v>
      </c>
      <c r="O61" s="22">
        <f>10*LOG(10^(Antriebsgeräusch!O97/10)+10^(Rollgeräusch!O132/10))+O31</f>
        <v>94.165147265094788</v>
      </c>
      <c r="P61" s="22">
        <f>10*LOG(10^(Antriebsgeräusch!P97/10)+10^(Rollgeräusch!P132/10))+P31</f>
        <v>101.20751344944482</v>
      </c>
      <c r="Q61" s="22">
        <f>10*LOG(10^(Antriebsgeräusch!Q97/10)+10^(Rollgeräusch!Q132/10))+Q31</f>
        <v>100.93604559919909</v>
      </c>
      <c r="R61" s="22">
        <f>10*LOG(10^(Antriebsgeräusch!R97/10)+10^(Rollgeräusch!R132/10))+R31</f>
        <v>101.75732770964339</v>
      </c>
      <c r="S61" s="22">
        <f>10*LOG(10^(Antriebsgeräusch!S97/10)+10^(Rollgeräusch!S132/10))+S31</f>
        <v>103.85726655271525</v>
      </c>
      <c r="T61" s="22">
        <f>10*LOG(10^(Antriebsgeräusch!T97/10)+10^(Rollgeräusch!T132/10))+T31</f>
        <v>101.75732770964339</v>
      </c>
      <c r="U61" s="22">
        <f>10*LOG(10^(Antriebsgeräusch!U97/10)+10^(Rollgeräusch!U132/10))+U31</f>
        <v>90.252176062088679</v>
      </c>
      <c r="V61" s="22">
        <f>10*LOG(10^(Antriebsgeräusch!V97/10)+10^(Rollgeräusch!V132/10))+V31</f>
        <v>92.687206506985106</v>
      </c>
      <c r="W61" s="22">
        <f>10*LOG(10^(Antriebsgeräusch!W97/10)+10^(Rollgeräusch!W132/10))+W31</f>
        <v>89.06447581074292</v>
      </c>
      <c r="X61" s="22">
        <f>10*LOG(10^(Antriebsgeräusch!X97/10)+10^(Rollgeräusch!X132/10))+X31</f>
        <v>93.739841895753656</v>
      </c>
      <c r="Y61" s="22">
        <f>10*LOG(10^(Antriebsgeräusch!Y97/10)+10^(Rollgeräusch!Y132/10))+Y31</f>
        <v>4.0028947223120612</v>
      </c>
      <c r="Z61" s="22">
        <f>10*LOG(10^(Antriebsgeräusch!Z97/10)+10^(Rollgeräusch!Z132/10))+Z31</f>
        <v>4.0028947223120612</v>
      </c>
      <c r="AA61" s="22">
        <f>10*LOG(10^(Antriebsgeräusch!AA97/10)+10^(Rollgeräusch!AA132/10))+AA31</f>
        <v>4.0028947223120612</v>
      </c>
    </row>
    <row r="62" spans="1:27" x14ac:dyDescent="0.3">
      <c r="A62" s="1">
        <v>63</v>
      </c>
      <c r="B62" s="22">
        <f>10*LOG(10^(Antriebsgeräusch!B98/10)+10^(Rollgeräusch!B133/10))+B32</f>
        <v>99.413025547413554</v>
      </c>
      <c r="C62" s="22">
        <f>10*LOG(10^(Antriebsgeräusch!C98/10)+10^(Rollgeräusch!C133/10))+C32</f>
        <v>99.867742094140766</v>
      </c>
      <c r="D62" s="22">
        <f>10*LOG(10^(Antriebsgeräusch!D98/10)+10^(Rollgeräusch!D133/10))+D32</f>
        <v>89.803741448481574</v>
      </c>
      <c r="E62" s="22">
        <f>10*LOG(10^(Antriebsgeräusch!E98/10)+10^(Rollgeräusch!E133/10))+E32</f>
        <v>94.833939900125671</v>
      </c>
      <c r="F62" s="22">
        <f>10*LOG(10^(Antriebsgeräusch!F98/10)+10^(Rollgeräusch!F133/10))+F32</f>
        <v>96.976872670006259</v>
      </c>
      <c r="G62" s="22">
        <f>10*LOG(10^(Antriebsgeräusch!G98/10)+10^(Rollgeräusch!G133/10))+G32</f>
        <v>96.467771706997269</v>
      </c>
      <c r="H62" s="22">
        <f>10*LOG(10^(Antriebsgeräusch!H98/10)+10^(Rollgeräusch!H133/10))+H32</f>
        <v>100.67934670822356</v>
      </c>
      <c r="I62" s="22">
        <f>10*LOG(10^(Antriebsgeräusch!I98/10)+10^(Rollgeräusch!I133/10))+I32</f>
        <v>101.90515551790634</v>
      </c>
      <c r="J62" s="22">
        <f>10*LOG(10^(Antriebsgeräusch!J98/10)+10^(Rollgeräusch!J133/10))+J32</f>
        <v>106.52254129316677</v>
      </c>
      <c r="K62" s="22">
        <f>10*LOG(10^(Antriebsgeräusch!K98/10)+10^(Rollgeräusch!K133/10))+K32</f>
        <v>106.12810250097753</v>
      </c>
      <c r="L62" s="22">
        <f>10*LOG(10^(Antriebsgeräusch!L98/10)+10^(Rollgeräusch!L133/10))+L32</f>
        <v>97.35818442752965</v>
      </c>
      <c r="M62" s="22">
        <f>10*LOG(10^(Antriebsgeräusch!M98/10)+10^(Rollgeräusch!M133/10))+M32</f>
        <v>101.470422706143</v>
      </c>
      <c r="N62" s="22">
        <f>10*LOG(10^(Antriebsgeräusch!N98/10)+10^(Rollgeräusch!N133/10))+N32</f>
        <v>102.78479693932204</v>
      </c>
      <c r="O62" s="22">
        <f>10*LOG(10^(Antriebsgeräusch!O98/10)+10^(Rollgeräusch!O133/10))+O32</f>
        <v>95.991256832780067</v>
      </c>
      <c r="P62" s="22">
        <f>10*LOG(10^(Antriebsgeräusch!P98/10)+10^(Rollgeräusch!P133/10))+P32</f>
        <v>97.184782494635925</v>
      </c>
      <c r="Q62" s="22">
        <f>10*LOG(10^(Antriebsgeräusch!Q98/10)+10^(Rollgeräusch!Q133/10))+Q32</f>
        <v>93.256022244155204</v>
      </c>
      <c r="R62" s="22">
        <f>10*LOG(10^(Antriebsgeräusch!R98/10)+10^(Rollgeräusch!R133/10))+R32</f>
        <v>97.357941726479737</v>
      </c>
      <c r="S62" s="22">
        <f>10*LOG(10^(Antriebsgeräusch!S98/10)+10^(Rollgeräusch!S133/10))+S32</f>
        <v>97.357607515665663</v>
      </c>
      <c r="T62" s="22">
        <f>10*LOG(10^(Antriebsgeräusch!T98/10)+10^(Rollgeräusch!T133/10))+T32</f>
        <v>97.661406816541998</v>
      </c>
      <c r="U62" s="22">
        <f>10*LOG(10^(Antriebsgeräusch!U98/10)+10^(Rollgeräusch!U133/10))+U32</f>
        <v>85.62366433203502</v>
      </c>
      <c r="V62" s="22">
        <f>10*LOG(10^(Antriebsgeräusch!V98/10)+10^(Rollgeräusch!V133/10))+V32</f>
        <v>93.685785445784234</v>
      </c>
      <c r="W62" s="22">
        <f>10*LOG(10^(Antriebsgeräusch!W98/10)+10^(Rollgeräusch!W133/10))+W32</f>
        <v>91.86447580818313</v>
      </c>
      <c r="X62" s="22">
        <f>10*LOG(10^(Antriebsgeräusch!X98/10)+10^(Rollgeräusch!X133/10))+X32</f>
        <v>92.290606369594101</v>
      </c>
      <c r="Y62" s="22">
        <f>10*LOG(10^(Antriebsgeräusch!Y98/10)+10^(Rollgeräusch!Y133/10))+Y32</f>
        <v>4.0028947223120612</v>
      </c>
      <c r="Z62" s="22">
        <f>10*LOG(10^(Antriebsgeräusch!Z98/10)+10^(Rollgeräusch!Z133/10))+Z32</f>
        <v>4.0028947223120612</v>
      </c>
      <c r="AA62" s="22">
        <f>10*LOG(10^(Antriebsgeräusch!AA98/10)+10^(Rollgeräusch!AA133/10))+AA32</f>
        <v>4.0028947223120612</v>
      </c>
    </row>
    <row r="63" spans="1:27" x14ac:dyDescent="0.3">
      <c r="A63" s="1">
        <v>80</v>
      </c>
      <c r="B63" s="22">
        <f>10*LOG(10^(Antriebsgeräusch!B99/10)+10^(Rollgeräusch!B134/10))+B33</f>
        <v>97.81816168203494</v>
      </c>
      <c r="C63" s="22">
        <f>10*LOG(10^(Antriebsgeräusch!C99/10)+10^(Rollgeräusch!C134/10))+C33</f>
        <v>100.36207403513052</v>
      </c>
      <c r="D63" s="22">
        <f>10*LOG(10^(Antriebsgeräusch!D99/10)+10^(Rollgeräusch!D134/10))+D33</f>
        <v>88.979723975118773</v>
      </c>
      <c r="E63" s="22">
        <f>10*LOG(10^(Antriebsgeräusch!E99/10)+10^(Rollgeräusch!E134/10))+E33</f>
        <v>92.550252588513274</v>
      </c>
      <c r="F63" s="22">
        <f>10*LOG(10^(Antriebsgeräusch!F99/10)+10^(Rollgeräusch!F134/10))+F33</f>
        <v>92.438180414891278</v>
      </c>
      <c r="G63" s="22">
        <f>10*LOG(10^(Antriebsgeräusch!G99/10)+10^(Rollgeräusch!G134/10))+G33</f>
        <v>95.403937690317647</v>
      </c>
      <c r="H63" s="22">
        <f>10*LOG(10^(Antriebsgeräusch!H99/10)+10^(Rollgeräusch!H134/10))+H33</f>
        <v>98.542910976412543</v>
      </c>
      <c r="I63" s="22">
        <f>10*LOG(10^(Antriebsgeräusch!I99/10)+10^(Rollgeräusch!I134/10))+I33</f>
        <v>99.447716123325108</v>
      </c>
      <c r="J63" s="22">
        <f>10*LOG(10^(Antriebsgeräusch!J99/10)+10^(Rollgeräusch!J134/10))+J33</f>
        <v>102.66693465638195</v>
      </c>
      <c r="K63" s="22">
        <f>10*LOG(10^(Antriebsgeräusch!K99/10)+10^(Rollgeräusch!K134/10))+K33</f>
        <v>101.215718951157</v>
      </c>
      <c r="L63" s="22">
        <f>10*LOG(10^(Antriebsgeräusch!L99/10)+10^(Rollgeräusch!L134/10))+L33</f>
        <v>94.279235897137653</v>
      </c>
      <c r="M63" s="22">
        <f>10*LOG(10^(Antriebsgeräusch!M99/10)+10^(Rollgeräusch!M134/10))+M33</f>
        <v>94.43392871341544</v>
      </c>
      <c r="N63" s="22">
        <f>10*LOG(10^(Antriebsgeräusch!N99/10)+10^(Rollgeräusch!N134/10))+N33</f>
        <v>101.70891153808725</v>
      </c>
      <c r="O63" s="22">
        <f>10*LOG(10^(Antriebsgeräusch!O99/10)+10^(Rollgeräusch!O134/10))+O33</f>
        <v>91.43752975323082</v>
      </c>
      <c r="P63" s="22">
        <f>10*LOG(10^(Antriebsgeräusch!P99/10)+10^(Rollgeräusch!P134/10))+P33</f>
        <v>100.09650585360502</v>
      </c>
      <c r="Q63" s="22">
        <f>10*LOG(10^(Antriebsgeräusch!Q99/10)+10^(Rollgeräusch!Q134/10))+Q33</f>
        <v>92.287313523824082</v>
      </c>
      <c r="R63" s="22">
        <f>10*LOG(10^(Antriebsgeräusch!R99/10)+10^(Rollgeräusch!R134/10))+R33</f>
        <v>88.664007115502045</v>
      </c>
      <c r="S63" s="22">
        <f>10*LOG(10^(Antriebsgeräusch!S99/10)+10^(Rollgeräusch!S134/10))+S33</f>
        <v>90.940061433375021</v>
      </c>
      <c r="T63" s="22">
        <f>10*LOG(10^(Antriebsgeräusch!T99/10)+10^(Rollgeräusch!T134/10))+T33</f>
        <v>92.485574951567443</v>
      </c>
      <c r="U63" s="22">
        <f>10*LOG(10^(Antriebsgeräusch!U99/10)+10^(Rollgeräusch!U134/10))+U33</f>
        <v>86.762576990824428</v>
      </c>
      <c r="V63" s="22">
        <f>10*LOG(10^(Antriebsgeräusch!V99/10)+10^(Rollgeräusch!V134/10))+V33</f>
        <v>92.356911225483685</v>
      </c>
      <c r="W63" s="22">
        <f>10*LOG(10^(Antriebsgeräusch!W99/10)+10^(Rollgeräusch!W134/10))+W33</f>
        <v>94.764475806805962</v>
      </c>
      <c r="X63" s="22">
        <f>10*LOG(10^(Antriebsgeräusch!X99/10)+10^(Rollgeräusch!X134/10))+X33</f>
        <v>90.222965388712581</v>
      </c>
      <c r="Y63" s="22">
        <f>10*LOG(10^(Antriebsgeräusch!Y99/10)+10^(Rollgeräusch!Y134/10))+Y33</f>
        <v>4.0028947223120612</v>
      </c>
      <c r="Z63" s="22">
        <f>10*LOG(10^(Antriebsgeräusch!Z99/10)+10^(Rollgeräusch!Z134/10))+Z33</f>
        <v>4.0028947223120612</v>
      </c>
      <c r="AA63" s="22">
        <f>10*LOG(10^(Antriebsgeräusch!AA99/10)+10^(Rollgeräusch!AA134/10))+AA33</f>
        <v>4.0028947223120612</v>
      </c>
    </row>
    <row r="64" spans="1:27" x14ac:dyDescent="0.3">
      <c r="A64" s="1">
        <v>100</v>
      </c>
      <c r="B64" s="22">
        <f>10*LOG(10^(Antriebsgeräusch!B100/10)+10^(Rollgeräusch!B135/10))+B34</f>
        <v>95.385033447123405</v>
      </c>
      <c r="C64" s="22">
        <f>10*LOG(10^(Antriebsgeräusch!C100/10)+10^(Rollgeräusch!C135/10))+C34</f>
        <v>100.27832854056099</v>
      </c>
      <c r="D64" s="22">
        <f>10*LOG(10^(Antriebsgeräusch!D100/10)+10^(Rollgeräusch!D135/10))+D34</f>
        <v>85.074760034007596</v>
      </c>
      <c r="E64" s="22">
        <f>10*LOG(10^(Antriebsgeräusch!E100/10)+10^(Rollgeräusch!E135/10))+E34</f>
        <v>89.533459573697456</v>
      </c>
      <c r="F64" s="22">
        <f>10*LOG(10^(Antriebsgeräusch!F100/10)+10^(Rollgeräusch!F135/10))+F34</f>
        <v>88.714246202526269</v>
      </c>
      <c r="G64" s="22">
        <f>10*LOG(10^(Antriebsgeräusch!G100/10)+10^(Rollgeräusch!G135/10))+G34</f>
        <v>92.936080042533348</v>
      </c>
      <c r="H64" s="22">
        <f>10*LOG(10^(Antriebsgeräusch!H100/10)+10^(Rollgeräusch!H135/10))+H34</f>
        <v>94.234601606823517</v>
      </c>
      <c r="I64" s="22">
        <f>10*LOG(10^(Antriebsgeräusch!I100/10)+10^(Rollgeräusch!I135/10))+I34</f>
        <v>96.717245678801788</v>
      </c>
      <c r="J64" s="22">
        <f>10*LOG(10^(Antriebsgeräusch!J100/10)+10^(Rollgeräusch!J135/10))+J34</f>
        <v>97.609099820581775</v>
      </c>
      <c r="K64" s="22">
        <f>10*LOG(10^(Antriebsgeräusch!K100/10)+10^(Rollgeräusch!K135/10))+K34</f>
        <v>96.561253208387001</v>
      </c>
      <c r="L64" s="22">
        <f>10*LOG(10^(Antriebsgeräusch!L100/10)+10^(Rollgeräusch!L135/10))+L34</f>
        <v>94.181868579974193</v>
      </c>
      <c r="M64" s="22">
        <f>10*LOG(10^(Antriebsgeräusch!M100/10)+10^(Rollgeräusch!M135/10))+M34</f>
        <v>94.914808659077735</v>
      </c>
      <c r="N64" s="22">
        <f>10*LOG(10^(Antriebsgeräusch!N100/10)+10^(Rollgeräusch!N135/10))+N34</f>
        <v>99.769131162221782</v>
      </c>
      <c r="O64" s="22">
        <f>10*LOG(10^(Antriebsgeräusch!O100/10)+10^(Rollgeräusch!O135/10))+O34</f>
        <v>90.606216879134266</v>
      </c>
      <c r="P64" s="22">
        <f>10*LOG(10^(Antriebsgeräusch!P100/10)+10^(Rollgeräusch!P135/10))+P34</f>
        <v>99.574860695760506</v>
      </c>
      <c r="Q64" s="22">
        <f>10*LOG(10^(Antriebsgeräusch!Q100/10)+10^(Rollgeräusch!Q135/10))+Q34</f>
        <v>91.269756643696113</v>
      </c>
      <c r="R64" s="22">
        <f>10*LOG(10^(Antriebsgeräusch!R100/10)+10^(Rollgeräusch!R135/10))+R34</f>
        <v>93.058350535900217</v>
      </c>
      <c r="S64" s="22">
        <f>10*LOG(10^(Antriebsgeräusch!S100/10)+10^(Rollgeräusch!S135/10))+S34</f>
        <v>93.525839575134583</v>
      </c>
      <c r="T64" s="22">
        <f>10*LOG(10^(Antriebsgeräusch!T100/10)+10^(Rollgeräusch!T135/10))+T34</f>
        <v>95.348270114943432</v>
      </c>
      <c r="U64" s="22">
        <f>10*LOG(10^(Antriebsgeräusch!U100/10)+10^(Rollgeräusch!U135/10))+U34</f>
        <v>92.985405331435715</v>
      </c>
      <c r="V64" s="22">
        <f>10*LOG(10^(Antriebsgeräusch!V100/10)+10^(Rollgeräusch!V135/10))+V34</f>
        <v>89.808280035507138</v>
      </c>
      <c r="W64" s="22">
        <f>10*LOG(10^(Antriebsgeräusch!W100/10)+10^(Rollgeräusch!W135/10))+W34</f>
        <v>94.821618663929883</v>
      </c>
      <c r="X64" s="22">
        <f>10*LOG(10^(Antriebsgeräusch!X100/10)+10^(Rollgeräusch!X135/10))+X34</f>
        <v>90.928942320245611</v>
      </c>
      <c r="Y64" s="22">
        <f>10*LOG(10^(Antriebsgeräusch!Y100/10)+10^(Rollgeräusch!Y135/10))+Y34</f>
        <v>4.0028947223120612</v>
      </c>
      <c r="Z64" s="22">
        <f>10*LOG(10^(Antriebsgeräusch!Z100/10)+10^(Rollgeräusch!Z135/10))+Z34</f>
        <v>4.0028947223120612</v>
      </c>
      <c r="AA64" s="22">
        <f>10*LOG(10^(Antriebsgeräusch!AA100/10)+10^(Rollgeräusch!AA135/10))+AA34</f>
        <v>4.0028947223120612</v>
      </c>
    </row>
    <row r="65" spans="1:27" x14ac:dyDescent="0.3">
      <c r="A65" s="1">
        <v>125</v>
      </c>
      <c r="B65" s="22">
        <f>10*LOG(10^(Antriebsgeräusch!B101/10)+10^(Rollgeräusch!B136/10))+B35</f>
        <v>98.363779582954791</v>
      </c>
      <c r="C65" s="22">
        <f>10*LOG(10^(Antriebsgeräusch!C101/10)+10^(Rollgeräusch!C136/10))+C35</f>
        <v>101.83694832734935</v>
      </c>
      <c r="D65" s="22">
        <f>10*LOG(10^(Antriebsgeräusch!D101/10)+10^(Rollgeräusch!D136/10))+D35</f>
        <v>82.447555542053834</v>
      </c>
      <c r="E65" s="22">
        <f>10*LOG(10^(Antriebsgeräusch!E101/10)+10^(Rollgeräusch!E136/10))+E35</f>
        <v>87.855027463473178</v>
      </c>
      <c r="F65" s="22">
        <f>10*LOG(10^(Antriebsgeräusch!F101/10)+10^(Rollgeräusch!F136/10))+F35</f>
        <v>88.941555532366564</v>
      </c>
      <c r="G65" s="22">
        <f>10*LOG(10^(Antriebsgeräusch!G101/10)+10^(Rollgeräusch!G136/10))+G35</f>
        <v>91.948265283768379</v>
      </c>
      <c r="H65" s="22">
        <f>10*LOG(10^(Antriebsgeräusch!H101/10)+10^(Rollgeräusch!H136/10))+H35</f>
        <v>94.395670556652576</v>
      </c>
      <c r="I65" s="22">
        <f>10*LOG(10^(Antriebsgeräusch!I101/10)+10^(Rollgeräusch!I136/10))+I35</f>
        <v>96.207655676755181</v>
      </c>
      <c r="J65" s="22">
        <f>10*LOG(10^(Antriebsgeräusch!J101/10)+10^(Rollgeräusch!J136/10))+J35</f>
        <v>99.153326053083092</v>
      </c>
      <c r="K65" s="22">
        <f>10*LOG(10^(Antriebsgeräusch!K101/10)+10^(Rollgeräusch!K136/10))+K35</f>
        <v>98.144021173641519</v>
      </c>
      <c r="L65" s="22">
        <f>10*LOG(10^(Antriebsgeräusch!L101/10)+10^(Rollgeräusch!L136/10))+L35</f>
        <v>94.877300568511856</v>
      </c>
      <c r="M65" s="22">
        <f>10*LOG(10^(Antriebsgeräusch!M101/10)+10^(Rollgeräusch!M136/10))+M35</f>
        <v>94.246445143574519</v>
      </c>
      <c r="N65" s="22">
        <f>10*LOG(10^(Antriebsgeräusch!N101/10)+10^(Rollgeräusch!N136/10))+N35</f>
        <v>98.003250679171728</v>
      </c>
      <c r="O65" s="22">
        <f>10*LOG(10^(Antriebsgeräusch!O101/10)+10^(Rollgeräusch!O136/10))+O35</f>
        <v>93.954281170969153</v>
      </c>
      <c r="P65" s="22">
        <f>10*LOG(10^(Antriebsgeräusch!P101/10)+10^(Rollgeräusch!P136/10))+P35</f>
        <v>100.24355386040432</v>
      </c>
      <c r="Q65" s="22">
        <f>10*LOG(10^(Antriebsgeräusch!Q101/10)+10^(Rollgeräusch!Q136/10))+Q35</f>
        <v>89.865366457303139</v>
      </c>
      <c r="R65" s="22">
        <f>10*LOG(10^(Antriebsgeräusch!R101/10)+10^(Rollgeräusch!R136/10))+R35</f>
        <v>91.485370693072454</v>
      </c>
      <c r="S65" s="22">
        <f>10*LOG(10^(Antriebsgeräusch!S101/10)+10^(Rollgeräusch!S136/10))+S35</f>
        <v>92.076502678020546</v>
      </c>
      <c r="T65" s="22">
        <f>10*LOG(10^(Antriebsgeräusch!T101/10)+10^(Rollgeräusch!T136/10))+T35</f>
        <v>97.357607515665663</v>
      </c>
      <c r="U65" s="22">
        <f>10*LOG(10^(Antriebsgeräusch!U101/10)+10^(Rollgeräusch!U136/10))+U35</f>
        <v>92.985405331435715</v>
      </c>
      <c r="V65" s="22">
        <f>10*LOG(10^(Antriebsgeräusch!V101/10)+10^(Rollgeräusch!V136/10))+V35</f>
        <v>89.916499072439905</v>
      </c>
      <c r="W65" s="22">
        <f>10*LOG(10^(Antriebsgeräusch!W101/10)+10^(Rollgeräusch!W136/10))+W35</f>
        <v>97.478761520417862</v>
      </c>
      <c r="X65" s="22">
        <f>10*LOG(10^(Antriebsgeräusch!X101/10)+10^(Rollgeräusch!X136/10))+X35</f>
        <v>88.57975273777862</v>
      </c>
      <c r="Y65" s="22">
        <f>10*LOG(10^(Antriebsgeräusch!Y101/10)+10^(Rollgeräusch!Y136/10))+Y35</f>
        <v>4.0028947223120612</v>
      </c>
      <c r="Z65" s="22">
        <f>10*LOG(10^(Antriebsgeräusch!Z101/10)+10^(Rollgeräusch!Z136/10))+Z35</f>
        <v>4.0028947223120612</v>
      </c>
      <c r="AA65" s="22">
        <f>10*LOG(10^(Antriebsgeräusch!AA101/10)+10^(Rollgeräusch!AA136/10))+AA35</f>
        <v>4.0028947223120612</v>
      </c>
    </row>
    <row r="66" spans="1:27" x14ac:dyDescent="0.3">
      <c r="A66" s="1">
        <v>160</v>
      </c>
      <c r="B66" s="22">
        <f>10*LOG(10^(Antriebsgeräusch!B102/10)+10^(Rollgeräusch!B137/10))+B36</f>
        <v>93.194881432171144</v>
      </c>
      <c r="C66" s="22">
        <f>10*LOG(10^(Antriebsgeräusch!C102/10)+10^(Rollgeräusch!C137/10))+C36</f>
        <v>96.210491988422419</v>
      </c>
      <c r="D66" s="22">
        <f>10*LOG(10^(Antriebsgeräusch!D102/10)+10^(Rollgeräusch!D137/10))+D36</f>
        <v>82.123619773450372</v>
      </c>
      <c r="E66" s="22">
        <f>10*LOG(10^(Antriebsgeräusch!E102/10)+10^(Rollgeräusch!E137/10))+E36</f>
        <v>86.572952200204284</v>
      </c>
      <c r="F66" s="22">
        <f>10*LOG(10^(Antriebsgeräusch!F102/10)+10^(Rollgeräusch!F137/10))+F36</f>
        <v>89.063776109148165</v>
      </c>
      <c r="G66" s="22">
        <f>10*LOG(10^(Antriebsgeräusch!G102/10)+10^(Rollgeräusch!G137/10))+G36</f>
        <v>91.155810914826674</v>
      </c>
      <c r="H66" s="22">
        <f>10*LOG(10^(Antriebsgeräusch!H102/10)+10^(Rollgeräusch!H137/10))+H36</f>
        <v>93.759303691785732</v>
      </c>
      <c r="I66" s="22">
        <f>10*LOG(10^(Antriebsgeräusch!I102/10)+10^(Rollgeräusch!I137/10))+I36</f>
        <v>95.378264203439841</v>
      </c>
      <c r="J66" s="22">
        <f>10*LOG(10^(Antriebsgeräusch!J102/10)+10^(Rollgeräusch!J137/10))+J36</f>
        <v>96.274014419735892</v>
      </c>
      <c r="K66" s="22">
        <f>10*LOG(10^(Antriebsgeräusch!K102/10)+10^(Rollgeräusch!K137/10))+K36</f>
        <v>96.274014419735892</v>
      </c>
      <c r="L66" s="22">
        <f>10*LOG(10^(Antriebsgeräusch!L102/10)+10^(Rollgeräusch!L137/10))+L36</f>
        <v>95.596555082884692</v>
      </c>
      <c r="M66" s="22">
        <f>10*LOG(10^(Antriebsgeräusch!M102/10)+10^(Rollgeräusch!M137/10))+M36</f>
        <v>93.914121621606114</v>
      </c>
      <c r="N66" s="22">
        <f>10*LOG(10^(Antriebsgeräusch!N102/10)+10^(Rollgeräusch!N137/10))+N36</f>
        <v>98.760530662076889</v>
      </c>
      <c r="O66" s="22">
        <f>10*LOG(10^(Antriebsgeräusch!O102/10)+10^(Rollgeräusch!O137/10))+O36</f>
        <v>92.224568864381794</v>
      </c>
      <c r="P66" s="22">
        <f>10*LOG(10^(Antriebsgeräusch!P102/10)+10^(Rollgeräusch!P137/10))+P36</f>
        <v>98.348771628773463</v>
      </c>
      <c r="Q66" s="22">
        <f>10*LOG(10^(Antriebsgeräusch!Q102/10)+10^(Rollgeräusch!Q137/10))+Q36</f>
        <v>86.824296604238356</v>
      </c>
      <c r="R66" s="22">
        <f>10*LOG(10^(Antriebsgeräusch!R102/10)+10^(Rollgeräusch!R137/10))+R36</f>
        <v>88.95446683961444</v>
      </c>
      <c r="S66" s="22">
        <f>10*LOG(10^(Antriebsgeräusch!S102/10)+10^(Rollgeräusch!S137/10))+S36</f>
        <v>91.321792246219957</v>
      </c>
      <c r="T66" s="22">
        <f>10*LOG(10^(Antriebsgeräusch!T102/10)+10^(Rollgeräusch!T137/10))+T36</f>
        <v>91.321792246219957</v>
      </c>
      <c r="U66" s="22">
        <f>10*LOG(10^(Antriebsgeräusch!U102/10)+10^(Rollgeräusch!U137/10))+U36</f>
        <v>87.072869128096002</v>
      </c>
      <c r="V66" s="22">
        <f>10*LOG(10^(Antriebsgeräusch!V102/10)+10^(Rollgeräusch!V137/10))+V36</f>
        <v>86.398783071551065</v>
      </c>
      <c r="W66" s="22">
        <f>10*LOG(10^(Antriebsgeräusch!W102/10)+10^(Rollgeräusch!W137/10))+W36</f>
        <v>96.621618663444337</v>
      </c>
      <c r="X66" s="22">
        <f>10*LOG(10^(Antriebsgeräusch!X102/10)+10^(Rollgeräusch!X137/10))+X36</f>
        <v>86.570775337385598</v>
      </c>
      <c r="Y66" s="22">
        <f>10*LOG(10^(Antriebsgeräusch!Y102/10)+10^(Rollgeräusch!Y137/10))+Y36</f>
        <v>4.0028947223120612</v>
      </c>
      <c r="Z66" s="22">
        <f>10*LOG(10^(Antriebsgeräusch!Z102/10)+10^(Rollgeräusch!Z137/10))+Z36</f>
        <v>4.0028947223120612</v>
      </c>
      <c r="AA66" s="22">
        <f>10*LOG(10^(Antriebsgeräusch!AA102/10)+10^(Rollgeräusch!AA137/10))+AA36</f>
        <v>4.0028947223120612</v>
      </c>
    </row>
    <row r="67" spans="1:27" x14ac:dyDescent="0.3">
      <c r="A67" s="1">
        <v>200</v>
      </c>
      <c r="B67" s="22">
        <f>10*LOG(10^(Antriebsgeräusch!B103/10)+10^(Rollgeräusch!B138/10))+B37</f>
        <v>97.236615817511947</v>
      </c>
      <c r="C67" s="22">
        <f>10*LOG(10^(Antriebsgeräusch!C103/10)+10^(Rollgeräusch!C138/10))+C37</f>
        <v>91.661195505321871</v>
      </c>
      <c r="D67" s="22">
        <f>10*LOG(10^(Antriebsgeräusch!D103/10)+10^(Rollgeräusch!D138/10))+D37</f>
        <v>82.041173081064159</v>
      </c>
      <c r="E67" s="22">
        <f>10*LOG(10^(Antriebsgeräusch!E103/10)+10^(Rollgeräusch!E138/10))+E37</f>
        <v>86.819081510106372</v>
      </c>
      <c r="F67" s="22">
        <f>10*LOG(10^(Antriebsgeräusch!F103/10)+10^(Rollgeräusch!F138/10))+F37</f>
        <v>88.467358227939172</v>
      </c>
      <c r="G67" s="22">
        <f>10*LOG(10^(Antriebsgeräusch!G103/10)+10^(Rollgeräusch!G138/10))+G37</f>
        <v>90.358834483043154</v>
      </c>
      <c r="H67" s="22">
        <f>10*LOG(10^(Antriebsgeräusch!H103/10)+10^(Rollgeräusch!H138/10))+H37</f>
        <v>93.657580245451598</v>
      </c>
      <c r="I67" s="22">
        <f>10*LOG(10^(Antriebsgeräusch!I103/10)+10^(Rollgeräusch!I138/10))+I37</f>
        <v>93.543460517069974</v>
      </c>
      <c r="J67" s="22">
        <f>10*LOG(10^(Antriebsgeräusch!J103/10)+10^(Rollgeräusch!J138/10))+J37</f>
        <v>95.452680896390504</v>
      </c>
      <c r="K67" s="22">
        <f>10*LOG(10^(Antriebsgeräusch!K103/10)+10^(Rollgeräusch!K138/10))+K37</f>
        <v>94.428659225337071</v>
      </c>
      <c r="L67" s="22">
        <f>10*LOG(10^(Antriebsgeräusch!L103/10)+10^(Rollgeräusch!L138/10))+L37</f>
        <v>90.585436180373051</v>
      </c>
      <c r="M67" s="22">
        <f>10*LOG(10^(Antriebsgeräusch!M103/10)+10^(Rollgeräusch!M138/10))+M37</f>
        <v>95.179200535178182</v>
      </c>
      <c r="N67" s="22">
        <f>10*LOG(10^(Antriebsgeräusch!N103/10)+10^(Rollgeräusch!N138/10))+N37</f>
        <v>95.805621598475852</v>
      </c>
      <c r="O67" s="22">
        <f>10*LOG(10^(Antriebsgeräusch!O103/10)+10^(Rollgeräusch!O138/10))+O37</f>
        <v>94.097145898341807</v>
      </c>
      <c r="P67" s="22">
        <f>10*LOG(10^(Antriebsgeräusch!P103/10)+10^(Rollgeräusch!P138/10))+P37</f>
        <v>95.376131840683257</v>
      </c>
      <c r="Q67" s="22">
        <f>10*LOG(10^(Antriebsgeräusch!Q103/10)+10^(Rollgeräusch!Q138/10))+Q37</f>
        <v>88.28691782300362</v>
      </c>
      <c r="R67" s="22">
        <f>10*LOG(10^(Antriebsgeräusch!R103/10)+10^(Rollgeräusch!R138/10))+R37</f>
        <v>90.266123858246644</v>
      </c>
      <c r="S67" s="22">
        <f>10*LOG(10^(Antriebsgeräusch!S103/10)+10^(Rollgeräusch!S138/10))+S37</f>
        <v>92.466082510942869</v>
      </c>
      <c r="T67" s="22">
        <f>10*LOG(10^(Antriebsgeräusch!T103/10)+10^(Rollgeräusch!T138/10))+T37</f>
        <v>92.608617499951208</v>
      </c>
      <c r="U67" s="22">
        <f>10*LOG(10^(Antriebsgeräusch!U103/10)+10^(Rollgeräusch!U138/10))+U37</f>
        <v>90.103325541514877</v>
      </c>
      <c r="V67" s="22">
        <f>10*LOG(10^(Antriebsgeräusch!V103/10)+10^(Rollgeräusch!V138/10))+V37</f>
        <v>86.177294508128</v>
      </c>
      <c r="W67" s="22">
        <f>10*LOG(10^(Antriebsgeräusch!W103/10)+10^(Rollgeräusch!W138/10))+W37</f>
        <v>93.321618664520187</v>
      </c>
      <c r="X67" s="22">
        <f>10*LOG(10^(Antriebsgeräusch!X103/10)+10^(Rollgeräusch!X138/10))+X37</f>
        <v>87.418579929552067</v>
      </c>
      <c r="Y67" s="22">
        <f>10*LOG(10^(Antriebsgeräusch!Y103/10)+10^(Rollgeräusch!Y138/10))+Y37</f>
        <v>4.0028947223120612</v>
      </c>
      <c r="Z67" s="22">
        <f>10*LOG(10^(Antriebsgeräusch!Z103/10)+10^(Rollgeräusch!Z138/10))+Z37</f>
        <v>4.0028947223120612</v>
      </c>
      <c r="AA67" s="22">
        <f>10*LOG(10^(Antriebsgeräusch!AA103/10)+10^(Rollgeräusch!AA138/10))+AA37</f>
        <v>4.0028947223120612</v>
      </c>
    </row>
    <row r="68" spans="1:27" x14ac:dyDescent="0.3">
      <c r="A68" s="1">
        <v>250</v>
      </c>
      <c r="B68" s="22">
        <f>10*LOG(10^(Antriebsgeräusch!B104/10)+10^(Rollgeräusch!B139/10))+B38</f>
        <v>95.710928024208087</v>
      </c>
      <c r="C68" s="22">
        <f>10*LOG(10^(Antriebsgeräusch!C104/10)+10^(Rollgeräusch!C139/10))+C38</f>
        <v>86.306228033824638</v>
      </c>
      <c r="D68" s="22">
        <f>10*LOG(10^(Antriebsgeräusch!D104/10)+10^(Rollgeräusch!D139/10))+D38</f>
        <v>83.628617362871282</v>
      </c>
      <c r="E68" s="22">
        <f>10*LOG(10^(Antriebsgeräusch!E104/10)+10^(Rollgeräusch!E139/10))+E38</f>
        <v>88.796804822250806</v>
      </c>
      <c r="F68" s="22">
        <f>10*LOG(10^(Antriebsgeräusch!F104/10)+10^(Rollgeräusch!F139/10))+F38</f>
        <v>88.60923114641416</v>
      </c>
      <c r="G68" s="22">
        <f>10*LOG(10^(Antriebsgeräusch!G104/10)+10^(Rollgeräusch!G139/10))+G38</f>
        <v>90.382966792310086</v>
      </c>
      <c r="H68" s="22">
        <f>10*LOG(10^(Antriebsgeräusch!H104/10)+10^(Rollgeräusch!H139/10))+H38</f>
        <v>94.680875054872544</v>
      </c>
      <c r="I68" s="22">
        <f>10*LOG(10^(Antriebsgeräusch!I104/10)+10^(Rollgeräusch!I139/10))+I38</f>
        <v>94.581648649100117</v>
      </c>
      <c r="J68" s="22">
        <f>10*LOG(10^(Antriebsgeräusch!J104/10)+10^(Rollgeräusch!J139/10))+J38</f>
        <v>95.852301127622638</v>
      </c>
      <c r="K68" s="22">
        <f>10*LOG(10^(Antriebsgeräusch!K104/10)+10^(Rollgeräusch!K139/10))+K38</f>
        <v>94.212322032127034</v>
      </c>
      <c r="L68" s="22">
        <f>10*LOG(10^(Antriebsgeräusch!L104/10)+10^(Rollgeräusch!L139/10))+L38</f>
        <v>94.000990746609304</v>
      </c>
      <c r="M68" s="22">
        <f>10*LOG(10^(Antriebsgeräusch!M104/10)+10^(Rollgeräusch!M139/10))+M38</f>
        <v>94.246445143574519</v>
      </c>
      <c r="N68" s="22">
        <f>10*LOG(10^(Antriebsgeräusch!N104/10)+10^(Rollgeräusch!N139/10))+N38</f>
        <v>95.902359887586485</v>
      </c>
      <c r="O68" s="22">
        <f>10*LOG(10^(Antriebsgeräusch!O104/10)+10^(Rollgeräusch!O139/10))+O38</f>
        <v>94.097145898341807</v>
      </c>
      <c r="P68" s="22">
        <f>10*LOG(10^(Antriebsgeräusch!P104/10)+10^(Rollgeräusch!P139/10))+P38</f>
        <v>95.557029824867328</v>
      </c>
      <c r="Q68" s="22">
        <f>10*LOG(10^(Antriebsgeräusch!Q104/10)+10^(Rollgeräusch!Q139/10))+Q38</f>
        <v>85.57874487581384</v>
      </c>
      <c r="R68" s="22">
        <f>10*LOG(10^(Antriebsgeräusch!R104/10)+10^(Rollgeräusch!R139/10))+R38</f>
        <v>92.351209694155315</v>
      </c>
      <c r="S68" s="22">
        <f>10*LOG(10^(Antriebsgeräusch!S104/10)+10^(Rollgeräusch!S139/10))+S38</f>
        <v>93.088871346066014</v>
      </c>
      <c r="T68" s="22">
        <f>10*LOG(10^(Antriebsgeräusch!T104/10)+10^(Rollgeräusch!T139/10))+T38</f>
        <v>92.690929064542246</v>
      </c>
      <c r="U68" s="22">
        <f>10*LOG(10^(Antriebsgeräusch!U104/10)+10^(Rollgeräusch!U139/10))+U38</f>
        <v>88.224984130469878</v>
      </c>
      <c r="V68" s="22">
        <f>10*LOG(10^(Antriebsgeräusch!V104/10)+10^(Rollgeräusch!V139/10))+V38</f>
        <v>83.690282396761717</v>
      </c>
      <c r="W68" s="22">
        <f>10*LOG(10^(Antriebsgeräusch!W104/10)+10^(Rollgeräusch!W139/10))+W38</f>
        <v>90.807332951819419</v>
      </c>
      <c r="X68" s="22">
        <f>10*LOG(10^(Antriebsgeräusch!X104/10)+10^(Rollgeräusch!X139/10))+X38</f>
        <v>86.726641373974672</v>
      </c>
      <c r="Y68" s="22">
        <f>10*LOG(10^(Antriebsgeräusch!Y104/10)+10^(Rollgeräusch!Y139/10))+Y38</f>
        <v>4.0028947223120612</v>
      </c>
      <c r="Z68" s="22">
        <f>10*LOG(10^(Antriebsgeräusch!Z104/10)+10^(Rollgeräusch!Z139/10))+Z38</f>
        <v>4.0028947223120612</v>
      </c>
      <c r="AA68" s="22">
        <f>10*LOG(10^(Antriebsgeräusch!AA104/10)+10^(Rollgeräusch!AA139/10))+AA38</f>
        <v>4.0028947223120612</v>
      </c>
    </row>
    <row r="69" spans="1:27" x14ac:dyDescent="0.3">
      <c r="A69" s="1">
        <v>315</v>
      </c>
      <c r="B69" s="22">
        <f>10*LOG(10^(Antriebsgeräusch!B105/10)+10^(Rollgeräusch!B140/10))+B39</f>
        <v>94.134223036714374</v>
      </c>
      <c r="C69" s="22">
        <f>10*LOG(10^(Antriebsgeräusch!C105/10)+10^(Rollgeräusch!C140/10))+C39</f>
        <v>82.802994395595107</v>
      </c>
      <c r="D69" s="22">
        <f>10*LOG(10^(Antriebsgeräusch!D105/10)+10^(Rollgeräusch!D140/10))+D39</f>
        <v>83.438142786834476</v>
      </c>
      <c r="E69" s="22">
        <f>10*LOG(10^(Antriebsgeräusch!E105/10)+10^(Rollgeräusch!E140/10))+E39</f>
        <v>88.550584166878664</v>
      </c>
      <c r="F69" s="22">
        <f>10*LOG(10^(Antriebsgeräusch!F105/10)+10^(Rollgeräusch!F140/10))+F39</f>
        <v>87.548920682666875</v>
      </c>
      <c r="G69" s="22">
        <f>10*LOG(10^(Antriebsgeräusch!G105/10)+10^(Rollgeräusch!G140/10))+G39</f>
        <v>91.259528503466854</v>
      </c>
      <c r="H69" s="22">
        <f>10*LOG(10^(Antriebsgeräusch!H105/10)+10^(Rollgeräusch!H140/10))+H39</f>
        <v>99.499505675855573</v>
      </c>
      <c r="I69" s="22">
        <f>10*LOG(10^(Antriebsgeräusch!I105/10)+10^(Rollgeräusch!I140/10))+I39</f>
        <v>96.567803822623603</v>
      </c>
      <c r="J69" s="22">
        <f>10*LOG(10^(Antriebsgeräusch!J105/10)+10^(Rollgeräusch!J140/10))+J39</f>
        <v>96.931002928187482</v>
      </c>
      <c r="K69" s="22">
        <f>10*LOG(10^(Antriebsgeräusch!K105/10)+10^(Rollgeräusch!K140/10))+K39</f>
        <v>95.963828685874248</v>
      </c>
      <c r="L69" s="22">
        <f>10*LOG(10^(Antriebsgeräusch!L105/10)+10^(Rollgeräusch!L140/10))+L39</f>
        <v>94.931555116279924</v>
      </c>
      <c r="M69" s="22">
        <f>10*LOG(10^(Antriebsgeräusch!M105/10)+10^(Rollgeräusch!M140/10))+M39</f>
        <v>95.325297289091125</v>
      </c>
      <c r="N69" s="22">
        <f>10*LOG(10^(Antriebsgeräusch!N105/10)+10^(Rollgeräusch!N140/10))+N39</f>
        <v>95.983131864652449</v>
      </c>
      <c r="O69" s="22">
        <f>10*LOG(10^(Antriebsgeräusch!O105/10)+10^(Rollgeräusch!O140/10))+O39</f>
        <v>96.539364217555317</v>
      </c>
      <c r="P69" s="22">
        <f>10*LOG(10^(Antriebsgeräusch!P105/10)+10^(Rollgeräusch!P140/10))+P39</f>
        <v>93.491530958916826</v>
      </c>
      <c r="Q69" s="22">
        <f>10*LOG(10^(Antriebsgeräusch!Q105/10)+10^(Rollgeräusch!Q140/10))+Q39</f>
        <v>87.443481111281912</v>
      </c>
      <c r="R69" s="22">
        <f>10*LOG(10^(Antriebsgeräusch!R105/10)+10^(Rollgeräusch!R140/10))+R39</f>
        <v>97.90915994152472</v>
      </c>
      <c r="S69" s="22">
        <f>10*LOG(10^(Antriebsgeräusch!S105/10)+10^(Rollgeräusch!S140/10))+S39</f>
        <v>95.245559511266435</v>
      </c>
      <c r="T69" s="22">
        <f>10*LOG(10^(Antriebsgeräusch!T105/10)+10^(Rollgeräusch!T140/10))+T39</f>
        <v>97.357607515665663</v>
      </c>
      <c r="U69" s="22">
        <f>10*LOG(10^(Antriebsgeräusch!U105/10)+10^(Rollgeräusch!U140/10))+U39</f>
        <v>87.57613166981146</v>
      </c>
      <c r="V69" s="22">
        <f>10*LOG(10^(Antriebsgeräusch!V105/10)+10^(Rollgeräusch!V140/10))+V39</f>
        <v>84.725622649931893</v>
      </c>
      <c r="W69" s="22">
        <f>10*LOG(10^(Antriebsgeräusch!W105/10)+10^(Rollgeräusch!W140/10))+W39</f>
        <v>90.707332951903396</v>
      </c>
      <c r="X69" s="22">
        <f>10*LOG(10^(Antriebsgeräusch!X105/10)+10^(Rollgeräusch!X140/10))+X39</f>
        <v>88.550073288014914</v>
      </c>
      <c r="Y69" s="22">
        <f>10*LOG(10^(Antriebsgeräusch!Y105/10)+10^(Rollgeräusch!Y140/10))+Y39</f>
        <v>4.0028947223120612</v>
      </c>
      <c r="Z69" s="22">
        <f>10*LOG(10^(Antriebsgeräusch!Z105/10)+10^(Rollgeräusch!Z140/10))+Z39</f>
        <v>4.0028947223120612</v>
      </c>
      <c r="AA69" s="22">
        <f>10*LOG(10^(Antriebsgeräusch!AA105/10)+10^(Rollgeräusch!AA140/10))+AA39</f>
        <v>4.0028947223120612</v>
      </c>
    </row>
    <row r="70" spans="1:27" x14ac:dyDescent="0.3">
      <c r="A70" s="1">
        <v>400</v>
      </c>
      <c r="B70" s="22">
        <f>10*LOG(10^(Antriebsgeräusch!B106/10)+10^(Rollgeräusch!B141/10))+B40</f>
        <v>95.666920982234771</v>
      </c>
      <c r="C70" s="22">
        <f>10*LOG(10^(Antriebsgeräusch!C106/10)+10^(Rollgeräusch!C141/10))+C40</f>
        <v>82.947910618870509</v>
      </c>
      <c r="D70" s="22">
        <f>10*LOG(10^(Antriebsgeräusch!D106/10)+10^(Rollgeräusch!D141/10))+D40</f>
        <v>82.852497934621027</v>
      </c>
      <c r="E70" s="22">
        <f>10*LOG(10^(Antriebsgeräusch!E106/10)+10^(Rollgeräusch!E141/10))+E40</f>
        <v>88.219197900528016</v>
      </c>
      <c r="F70" s="22">
        <f>10*LOG(10^(Antriebsgeräusch!F106/10)+10^(Rollgeräusch!F141/10))+F40</f>
        <v>87.260743597013118</v>
      </c>
      <c r="G70" s="22">
        <f>10*LOG(10^(Antriebsgeräusch!G106/10)+10^(Rollgeräusch!G141/10))+G40</f>
        <v>92.457810372590416</v>
      </c>
      <c r="H70" s="22">
        <f>10*LOG(10^(Antriebsgeräusch!H106/10)+10^(Rollgeräusch!H141/10))+H40</f>
        <v>98.82639099299864</v>
      </c>
      <c r="I70" s="22">
        <f>10*LOG(10^(Antriebsgeräusch!I106/10)+10^(Rollgeräusch!I141/10))+I40</f>
        <v>95.426421238682337</v>
      </c>
      <c r="J70" s="22">
        <f>10*LOG(10^(Antriebsgeräusch!J106/10)+10^(Rollgeräusch!J141/10))+J40</f>
        <v>96.782296093946471</v>
      </c>
      <c r="K70" s="22">
        <f>10*LOG(10^(Antriebsgeräusch!K106/10)+10^(Rollgeräusch!K141/10))+K40</f>
        <v>97.704856528229641</v>
      </c>
      <c r="L70" s="22">
        <f>10*LOG(10^(Antriebsgeräusch!L106/10)+10^(Rollgeräusch!L141/10))+L40</f>
        <v>96.147414572258839</v>
      </c>
      <c r="M70" s="22">
        <f>10*LOG(10^(Antriebsgeräusch!M106/10)+10^(Rollgeräusch!M141/10))+M40</f>
        <v>96.540569664795314</v>
      </c>
      <c r="N70" s="22">
        <f>10*LOG(10^(Antriebsgeräusch!N106/10)+10^(Rollgeräusch!N141/10))+N40</f>
        <v>95.392323701786111</v>
      </c>
      <c r="O70" s="22">
        <f>10*LOG(10^(Antriebsgeräusch!O106/10)+10^(Rollgeräusch!O141/10))+O40</f>
        <v>98.738752948080986</v>
      </c>
      <c r="P70" s="22">
        <f>10*LOG(10^(Antriebsgeräusch!P106/10)+10^(Rollgeräusch!P141/10))+P40</f>
        <v>90.027215225350375</v>
      </c>
      <c r="Q70" s="22">
        <f>10*LOG(10^(Antriebsgeräusch!Q106/10)+10^(Rollgeräusch!Q141/10))+Q40</f>
        <v>89.269516219108667</v>
      </c>
      <c r="R70" s="22">
        <f>10*LOG(10^(Antriebsgeräusch!R106/10)+10^(Rollgeräusch!R141/10))+R40</f>
        <v>99.528204520071029</v>
      </c>
      <c r="S70" s="22">
        <f>10*LOG(10^(Antriebsgeräusch!S106/10)+10^(Rollgeräusch!S141/10))+S40</f>
        <v>98.957472136256769</v>
      </c>
      <c r="T70" s="22">
        <f>10*LOG(10^(Antriebsgeräusch!T106/10)+10^(Rollgeräusch!T141/10))+T40</f>
        <v>95.089188549312937</v>
      </c>
      <c r="U70" s="22">
        <f>10*LOG(10^(Antriebsgeräusch!U106/10)+10^(Rollgeräusch!U141/10))+U40</f>
        <v>91.267202754132185</v>
      </c>
      <c r="V70" s="22">
        <f>10*LOG(10^(Antriebsgeräusch!V106/10)+10^(Rollgeräusch!V141/10))+V40</f>
        <v>85.320212369580659</v>
      </c>
      <c r="W70" s="22">
        <f>10*LOG(10^(Antriebsgeräusch!W106/10)+10^(Rollgeräusch!W141/10))+W40</f>
        <v>94.935904378178421</v>
      </c>
      <c r="X70" s="22">
        <f>10*LOG(10^(Antriebsgeräusch!X106/10)+10^(Rollgeräusch!X141/10))+X40</f>
        <v>85.161095232514981</v>
      </c>
      <c r="Y70" s="22">
        <f>10*LOG(10^(Antriebsgeräusch!Y106/10)+10^(Rollgeräusch!Y141/10))+Y40</f>
        <v>3.6516153083551197</v>
      </c>
      <c r="Z70" s="22">
        <f>10*LOG(10^(Antriebsgeräusch!Z106/10)+10^(Rollgeräusch!Z141/10))+Z40</f>
        <v>3.6516153083551197</v>
      </c>
      <c r="AA70" s="22">
        <f>10*LOG(10^(Antriebsgeräusch!AA106/10)+10^(Rollgeräusch!AA141/10))+AA40</f>
        <v>3.6516153083551197</v>
      </c>
    </row>
    <row r="71" spans="1:27" x14ac:dyDescent="0.3">
      <c r="A71" s="1">
        <v>500</v>
      </c>
      <c r="B71" s="22">
        <f>10*LOG(10^(Antriebsgeräusch!B107/10)+10^(Rollgeräusch!B142/10))+B41</f>
        <v>93.504815680014119</v>
      </c>
      <c r="C71" s="22">
        <f>10*LOG(10^(Antriebsgeräusch!C107/10)+10^(Rollgeräusch!C142/10))+C41</f>
        <v>83.070408298400466</v>
      </c>
      <c r="D71" s="22">
        <f>10*LOG(10^(Antriebsgeräusch!D107/10)+10^(Rollgeräusch!D142/10))+D41</f>
        <v>82.21188297607145</v>
      </c>
      <c r="E71" s="22">
        <f>10*LOG(10^(Antriebsgeräusch!E107/10)+10^(Rollgeräusch!E142/10))+E41</f>
        <v>87.612242246448474</v>
      </c>
      <c r="F71" s="22">
        <f>10*LOG(10^(Antriebsgeräusch!F107/10)+10^(Rollgeräusch!F142/10))+F41</f>
        <v>87.390956709087092</v>
      </c>
      <c r="G71" s="22">
        <f>10*LOG(10^(Antriebsgeräusch!G107/10)+10^(Rollgeräusch!G142/10))+G41</f>
        <v>92.796714454586478</v>
      </c>
      <c r="H71" s="22">
        <f>10*LOG(10^(Antriebsgeräusch!H107/10)+10^(Rollgeräusch!H142/10))+H41</f>
        <v>98.572615438662353</v>
      </c>
      <c r="I71" s="22">
        <f>10*LOG(10^(Antriebsgeräusch!I107/10)+10^(Rollgeräusch!I142/10))+I41</f>
        <v>96.574438982378737</v>
      </c>
      <c r="J71" s="22">
        <f>10*LOG(10^(Antriebsgeräusch!J107/10)+10^(Rollgeräusch!J142/10))+J41</f>
        <v>97.972124574844884</v>
      </c>
      <c r="K71" s="22">
        <f>10*LOG(10^(Antriebsgeräusch!K107/10)+10^(Rollgeräusch!K142/10))+K41</f>
        <v>98.82192991865692</v>
      </c>
      <c r="L71" s="22">
        <f>10*LOG(10^(Antriebsgeräusch!L107/10)+10^(Rollgeräusch!L142/10))+L41</f>
        <v>93.553289960464411</v>
      </c>
      <c r="M71" s="22">
        <f>10*LOG(10^(Antriebsgeräusch!M107/10)+10^(Rollgeräusch!M142/10))+M41</f>
        <v>95.242031122656115</v>
      </c>
      <c r="N71" s="22">
        <f>10*LOG(10^(Antriebsgeräusch!N107/10)+10^(Rollgeräusch!N142/10))+N41</f>
        <v>93.545646146334192</v>
      </c>
      <c r="O71" s="22">
        <f>10*LOG(10^(Antriebsgeräusch!O107/10)+10^(Rollgeräusch!O142/10))+O41</f>
        <v>96.3847824946359</v>
      </c>
      <c r="P71" s="22">
        <f>10*LOG(10^(Antriebsgeräusch!P107/10)+10^(Rollgeräusch!P142/10))+P41</f>
        <v>89.445051848689133</v>
      </c>
      <c r="Q71" s="22">
        <f>10*LOG(10^(Antriebsgeräusch!Q107/10)+10^(Rollgeräusch!Q142/10))+Q41</f>
        <v>94.205618627679044</v>
      </c>
      <c r="R71" s="22">
        <f>10*LOG(10^(Antriebsgeräusch!R107/10)+10^(Rollgeräusch!R142/10))+R41</f>
        <v>99.95740962644463</v>
      </c>
      <c r="S71" s="22">
        <f>10*LOG(10^(Antriebsgeräusch!S107/10)+10^(Rollgeräusch!S142/10))+S41</f>
        <v>97.757568862242437</v>
      </c>
      <c r="T71" s="22">
        <f>10*LOG(10^(Antriebsgeräusch!T107/10)+10^(Rollgeräusch!T142/10))+T41</f>
        <v>93.692465574942062</v>
      </c>
      <c r="U71" s="22">
        <f>10*LOG(10^(Antriebsgeräusch!U107/10)+10^(Rollgeräusch!U142/10))+U41</f>
        <v>93.285318497313966</v>
      </c>
      <c r="V71" s="22">
        <f>10*LOG(10^(Antriebsgeräusch!V107/10)+10^(Rollgeräusch!V142/10))+V41</f>
        <v>87.591375646635171</v>
      </c>
      <c r="W71" s="22">
        <f>10*LOG(10^(Antriebsgeräusch!W107/10)+10^(Rollgeräusch!W142/10))+W41</f>
        <v>96.321618663511941</v>
      </c>
      <c r="X71" s="22">
        <f>10*LOG(10^(Antriebsgeräusch!X107/10)+10^(Rollgeräusch!X142/10))+X41</f>
        <v>88.716145546813266</v>
      </c>
      <c r="Y71" s="22">
        <f>10*LOG(10^(Antriebsgeräusch!Y107/10)+10^(Rollgeräusch!Y142/10))+Y41</f>
        <v>3.0102999566398121</v>
      </c>
      <c r="Z71" s="22">
        <f>10*LOG(10^(Antriebsgeräusch!Z107/10)+10^(Rollgeräusch!Z142/10))+Z41</f>
        <v>3.0102999566398121</v>
      </c>
      <c r="AA71" s="22">
        <f>10*LOG(10^(Antriebsgeräusch!AA107/10)+10^(Rollgeräusch!AA142/10))+AA41</f>
        <v>3.0102999566398121</v>
      </c>
    </row>
    <row r="72" spans="1:27" x14ac:dyDescent="0.3">
      <c r="A72" s="1">
        <v>630</v>
      </c>
      <c r="B72" s="39">
        <f>10*LOG(10^(Antriebsgeräusch!B108/10)+10^(Rollgeräusch!B143/10))+B42</f>
        <v>95.564987491751779</v>
      </c>
      <c r="C72" s="22">
        <f>10*LOG(10^(Antriebsgeräusch!C108/10)+10^(Rollgeräusch!C143/10))+C42</f>
        <v>84.321030850074123</v>
      </c>
      <c r="D72" s="22">
        <f>10*LOG(10^(Antriebsgeräusch!D108/10)+10^(Rollgeräusch!D143/10))+D42</f>
        <v>84.797620226439278</v>
      </c>
      <c r="E72" s="22">
        <f>10*LOG(10^(Antriebsgeräusch!E108/10)+10^(Rollgeräusch!E143/10))+E42</f>
        <v>92.833812420925753</v>
      </c>
      <c r="F72" s="22">
        <f>10*LOG(10^(Antriebsgeräusch!F108/10)+10^(Rollgeräusch!F143/10))+F42</f>
        <v>91.425517668167771</v>
      </c>
      <c r="G72" s="22">
        <f>10*LOG(10^(Antriebsgeräusch!G108/10)+10^(Rollgeräusch!G143/10))+G42</f>
        <v>96.441890067556415</v>
      </c>
      <c r="H72" s="22">
        <f>10*LOG(10^(Antriebsgeräusch!H108/10)+10^(Rollgeräusch!H143/10))+H42</f>
        <v>103.50870756795632</v>
      </c>
      <c r="I72" s="22">
        <f>10*LOG(10^(Antriebsgeräusch!I108/10)+10^(Rollgeräusch!I143/10))+I42</f>
        <v>98.039988871583432</v>
      </c>
      <c r="J72" s="22">
        <f>10*LOG(10^(Antriebsgeräusch!J108/10)+10^(Rollgeräusch!J143/10))+J42</f>
        <v>100.51677818208945</v>
      </c>
      <c r="K72" s="22">
        <f>10*LOG(10^(Antriebsgeräusch!K108/10)+10^(Rollgeräusch!K143/10))+K42</f>
        <v>100.11790292492741</v>
      </c>
      <c r="L72" s="22">
        <f>10*LOG(10^(Antriebsgeräusch!L108/10)+10^(Rollgeräusch!L143/10))+L42</f>
        <v>99.648847360646059</v>
      </c>
      <c r="M72" s="22">
        <f>10*LOG(10^(Antriebsgeräusch!M108/10)+10^(Rollgeräusch!M143/10))+M42</f>
        <v>99.845902414892237</v>
      </c>
      <c r="N72" s="22">
        <f>10*LOG(10^(Antriebsgeräusch!N108/10)+10^(Rollgeräusch!N143/10))+N42</f>
        <v>100.02342272551746</v>
      </c>
      <c r="O72" s="22">
        <f>10*LOG(10^(Antriebsgeräusch!O108/10)+10^(Rollgeräusch!O143/10))+O42</f>
        <v>100.07434220281135</v>
      </c>
      <c r="P72" s="22">
        <f>10*LOG(10^(Antriebsgeräusch!P108/10)+10^(Rollgeräusch!P143/10))+P42</f>
        <v>95.515031951958122</v>
      </c>
      <c r="Q72" s="22">
        <f>10*LOG(10^(Antriebsgeräusch!Q108/10)+10^(Rollgeräusch!Q143/10))+Q42</f>
        <v>100.75736901034657</v>
      </c>
      <c r="R72" s="22">
        <f>10*LOG(10^(Antriebsgeräusch!R108/10)+10^(Rollgeräusch!R143/10))+R42</f>
        <v>105.05724280784798</v>
      </c>
      <c r="S72" s="22">
        <f>10*LOG(10^(Antriebsgeräusch!S108/10)+10^(Rollgeräusch!S143/10))+S42</f>
        <v>101.43141390210837</v>
      </c>
      <c r="T72" s="22">
        <f>10*LOG(10^(Antriebsgeräusch!T108/10)+10^(Rollgeräusch!T143/10))+T42</f>
        <v>101.79991070240028</v>
      </c>
      <c r="U72" s="22">
        <f>10*LOG(10^(Antriebsgeräusch!U108/10)+10^(Rollgeräusch!U143/10))+U42</f>
        <v>96.356911662415911</v>
      </c>
      <c r="V72" s="22">
        <f>10*LOG(10^(Antriebsgeräusch!V108/10)+10^(Rollgeräusch!V143/10))+V42</f>
        <v>97.139641599232306</v>
      </c>
      <c r="W72" s="22">
        <f>10*LOG(10^(Antriebsgeräusch!W108/10)+10^(Rollgeräusch!W143/10))+W42</f>
        <v>97.121618663341508</v>
      </c>
      <c r="X72" s="22">
        <f>10*LOG(10^(Antriebsgeräusch!X108/10)+10^(Rollgeräusch!X143/10))+X42</f>
        <v>95.368422254713437</v>
      </c>
      <c r="Y72" s="22">
        <f>10*LOG(10^(Antriebsgeräusch!Y108/10)+10^(Rollgeräusch!Y143/10))+Y42</f>
        <v>4.7643486243648532</v>
      </c>
      <c r="Z72" s="22">
        <f>10*LOG(10^(Antriebsgeräusch!Z108/10)+10^(Rollgeräusch!Z143/10))+Z42</f>
        <v>4.7643486243648532</v>
      </c>
      <c r="AA72" s="22">
        <f>10*LOG(10^(Antriebsgeräusch!AA108/10)+10^(Rollgeräusch!AA143/10))+AA42</f>
        <v>4.7643486243648532</v>
      </c>
    </row>
    <row r="73" spans="1:27" x14ac:dyDescent="0.3">
      <c r="A73" s="1">
        <v>800</v>
      </c>
      <c r="B73" s="22">
        <f>10*LOG(10^(Antriebsgeräusch!B109/10)+10^(Rollgeräusch!B144/10))+B43</f>
        <v>96.129391933502646</v>
      </c>
      <c r="C73" s="22">
        <f>10*LOG(10^(Antriebsgeräusch!C109/10)+10^(Rollgeräusch!C144/10))+C43</f>
        <v>83.35898479990199</v>
      </c>
      <c r="D73" s="22">
        <f>10*LOG(10^(Antriebsgeräusch!D109/10)+10^(Rollgeräusch!D144/10))+D43</f>
        <v>87.225610196005547</v>
      </c>
      <c r="E73" s="22">
        <f>10*LOG(10^(Antriebsgeräusch!E109/10)+10^(Rollgeräusch!E144/10))+E43</f>
        <v>95.500548047168053</v>
      </c>
      <c r="F73" s="22">
        <f>10*LOG(10^(Antriebsgeräusch!F109/10)+10^(Rollgeräusch!F144/10))+F43</f>
        <v>93.362055724925867</v>
      </c>
      <c r="G73" s="22">
        <f>10*LOG(10^(Antriebsgeräusch!G109/10)+10^(Rollgeräusch!G144/10))+G43</f>
        <v>97.860987916117409</v>
      </c>
      <c r="H73" s="22">
        <f>10*LOG(10^(Antriebsgeräusch!H109/10)+10^(Rollgeräusch!H144/10))+H43</f>
        <v>102.93686255343657</v>
      </c>
      <c r="I73" s="22">
        <f>10*LOG(10^(Antriebsgeräusch!I109/10)+10^(Rollgeräusch!I144/10))+I43</f>
        <v>97.348422434892058</v>
      </c>
      <c r="J73" s="22">
        <f>10*LOG(10^(Antriebsgeräusch!J109/10)+10^(Rollgeräusch!J144/10))+J43</f>
        <v>101.40167929143976</v>
      </c>
      <c r="K73" s="22">
        <f>10*LOG(10^(Antriebsgeräusch!K109/10)+10^(Rollgeräusch!K144/10))+K43</f>
        <v>101.46209878191189</v>
      </c>
      <c r="L73" s="22">
        <f>10*LOG(10^(Antriebsgeräusch!L109/10)+10^(Rollgeräusch!L144/10))+L43</f>
        <v>98.696858949438919</v>
      </c>
      <c r="M73" s="22">
        <f>10*LOG(10^(Antriebsgeräusch!M109/10)+10^(Rollgeräusch!M144/10))+M43</f>
        <v>99.663871864414574</v>
      </c>
      <c r="N73" s="22">
        <f>10*LOG(10^(Antriebsgeräusch!N109/10)+10^(Rollgeräusch!N144/10))+N43</f>
        <v>98.549495679591047</v>
      </c>
      <c r="O73" s="22">
        <f>10*LOG(10^(Antriebsgeräusch!O109/10)+10^(Rollgeräusch!O144/10))+O43</f>
        <v>99.768840345060568</v>
      </c>
      <c r="P73" s="22">
        <f>10*LOG(10^(Antriebsgeräusch!P109/10)+10^(Rollgeräusch!P144/10))+P43</f>
        <v>95.685717766129017</v>
      </c>
      <c r="Q73" s="22">
        <f>10*LOG(10^(Antriebsgeräusch!Q109/10)+10^(Rollgeräusch!Q144/10))+Q43</f>
        <v>97.525573586268308</v>
      </c>
      <c r="R73" s="22">
        <f>10*LOG(10^(Antriebsgeräusch!R109/10)+10^(Rollgeräusch!R144/10))+R43</f>
        <v>101.85732407877674</v>
      </c>
      <c r="S73" s="22">
        <f>10*LOG(10^(Antriebsgeräusch!S109/10)+10^(Rollgeräusch!S144/10))+S43</f>
        <v>99.752237141414099</v>
      </c>
      <c r="T73" s="22">
        <f>10*LOG(10^(Antriebsgeräusch!T109/10)+10^(Rollgeräusch!T144/10))+T43</f>
        <v>100.11050628688446</v>
      </c>
      <c r="U73" s="22">
        <f>10*LOG(10^(Antriebsgeräusch!U109/10)+10^(Rollgeräusch!U144/10))+U43</f>
        <v>92.419791425261877</v>
      </c>
      <c r="V73" s="22">
        <f>10*LOG(10^(Antriebsgeräusch!V109/10)+10^(Rollgeräusch!V144/10))+V43</f>
        <v>93.11878503756661</v>
      </c>
      <c r="W73" s="22">
        <f>10*LOG(10^(Antriebsgeräusch!W109/10)+10^(Rollgeräusch!W144/10))+W43</f>
        <v>98.393047234556263</v>
      </c>
      <c r="X73" s="22">
        <f>10*LOG(10^(Antriebsgeräusch!X109/10)+10^(Rollgeräusch!X144/10))+X43</f>
        <v>92.492833043549908</v>
      </c>
      <c r="Y73" s="22">
        <f>10*LOG(10^(Antriebsgeräusch!Y109/10)+10^(Rollgeräusch!Y144/10))+Y43</f>
        <v>4.0633859017333691</v>
      </c>
      <c r="Z73" s="22">
        <f>10*LOG(10^(Antriebsgeräusch!Z109/10)+10^(Rollgeräusch!Z144/10))+Z43</f>
        <v>4.0633859017333691</v>
      </c>
      <c r="AA73" s="22">
        <f>10*LOG(10^(Antriebsgeräusch!AA109/10)+10^(Rollgeräusch!AA144/10))+AA43</f>
        <v>4.0633859017333691</v>
      </c>
    </row>
    <row r="74" spans="1:27" x14ac:dyDescent="0.3">
      <c r="A74" s="1">
        <v>1000</v>
      </c>
      <c r="B74" s="22">
        <f>10*LOG(10^(Antriebsgeräusch!B110/10)+10^(Rollgeräusch!B145/10))+B44</f>
        <v>96.553393397634608</v>
      </c>
      <c r="C74" s="22">
        <f>10*LOG(10^(Antriebsgeräusch!C110/10)+10^(Rollgeräusch!C145/10))+C44</f>
        <v>81.925603844112089</v>
      </c>
      <c r="D74" s="22">
        <f>10*LOG(10^(Antriebsgeräusch!D110/10)+10^(Rollgeräusch!D145/10))+D44</f>
        <v>90.04518214699489</v>
      </c>
      <c r="E74" s="22">
        <f>10*LOG(10^(Antriebsgeräusch!E110/10)+10^(Rollgeräusch!E145/10))+E44</f>
        <v>96.409995120738813</v>
      </c>
      <c r="F74" s="22">
        <f>10*LOG(10^(Antriebsgeräusch!F110/10)+10^(Rollgeräusch!F145/10))+F44</f>
        <v>96.070265699691021</v>
      </c>
      <c r="G74" s="22">
        <f>10*LOG(10^(Antriebsgeräusch!G110/10)+10^(Rollgeräusch!G145/10))+G44</f>
        <v>97.835861133851694</v>
      </c>
      <c r="H74" s="22">
        <f>10*LOG(10^(Antriebsgeräusch!H110/10)+10^(Rollgeräusch!H145/10))+H44</f>
        <v>101.63612759603097</v>
      </c>
      <c r="I74" s="22">
        <f>10*LOG(10^(Antriebsgeräusch!I110/10)+10^(Rollgeräusch!I145/10))+I44</f>
        <v>98.409854652167212</v>
      </c>
      <c r="J74" s="22">
        <f>10*LOG(10^(Antriebsgeräusch!J110/10)+10^(Rollgeräusch!J145/10))+J44</f>
        <v>100.02459217526479</v>
      </c>
      <c r="K74" s="22">
        <f>10*LOG(10^(Antriebsgeräusch!K110/10)+10^(Rollgeräusch!K145/10))+K44</f>
        <v>100.26614163395141</v>
      </c>
      <c r="L74" s="22">
        <f>10*LOG(10^(Antriebsgeräusch!L110/10)+10^(Rollgeräusch!L145/10))+L44</f>
        <v>100.30207728804285</v>
      </c>
      <c r="M74" s="22">
        <f>10*LOG(10^(Antriebsgeräusch!M110/10)+10^(Rollgeräusch!M145/10))+M44</f>
        <v>99.818828777668983</v>
      </c>
      <c r="N74" s="22">
        <f>10*LOG(10^(Antriebsgeräusch!N110/10)+10^(Rollgeräusch!N145/10))+N44</f>
        <v>97.813702747154835</v>
      </c>
      <c r="O74" s="22">
        <f>10*LOG(10^(Antriebsgeräusch!O110/10)+10^(Rollgeräusch!O145/10))+O44</f>
        <v>101.41474153505122</v>
      </c>
      <c r="P74" s="22">
        <f>10*LOG(10^(Antriebsgeräusch!P110/10)+10^(Rollgeräusch!P145/10))+P44</f>
        <v>95.362913417122741</v>
      </c>
      <c r="Q74" s="22">
        <f>10*LOG(10^(Antriebsgeräusch!Q110/10)+10^(Rollgeräusch!Q145/10))+Q44</f>
        <v>97.055609174586522</v>
      </c>
      <c r="R74" s="22">
        <f>10*LOG(10^(Antriebsgeräusch!R110/10)+10^(Rollgeräusch!R145/10))+R44</f>
        <v>101.05735560726494</v>
      </c>
      <c r="S74" s="22">
        <f>10*LOG(10^(Antriebsgeräusch!S110/10)+10^(Rollgeräusch!S145/10))+S44</f>
        <v>101.08716082974286</v>
      </c>
      <c r="T74" s="22">
        <f>10*LOG(10^(Antriebsgeräusch!T110/10)+10^(Rollgeräusch!T145/10))+T44</f>
        <v>99.620688351734188</v>
      </c>
      <c r="U74" s="22">
        <f>10*LOG(10^(Antriebsgeräusch!U110/10)+10^(Rollgeräusch!U145/10))+U44</f>
        <v>93.045132728098778</v>
      </c>
      <c r="V74" s="22">
        <f>10*LOG(10^(Antriebsgeräusch!V110/10)+10^(Rollgeräusch!V145/10))+V44</f>
        <v>90.198828767748878</v>
      </c>
      <c r="W74" s="22">
        <f>10*LOG(10^(Antriebsgeräusch!W110/10)+10^(Rollgeräusch!W145/10))+W44</f>
        <v>96.33590437779435</v>
      </c>
      <c r="X74" s="22">
        <f>10*LOG(10^(Antriebsgeräusch!X110/10)+10^(Rollgeräusch!X145/10))+X44</f>
        <v>90.343141292590332</v>
      </c>
      <c r="Y74" s="22">
        <f>10*LOG(10^(Antriebsgeräusch!Y110/10)+10^(Rollgeräusch!Y145/10))+Y44</f>
        <v>4.9664769246333309</v>
      </c>
      <c r="Z74" s="22">
        <f>10*LOG(10^(Antriebsgeräusch!Z110/10)+10^(Rollgeräusch!Z145/10))+Z44</f>
        <v>4.9664769246333309</v>
      </c>
      <c r="AA74" s="22">
        <f>10*LOG(10^(Antriebsgeräusch!AA110/10)+10^(Rollgeräusch!AA145/10))+AA44</f>
        <v>4.9664769246333309</v>
      </c>
    </row>
    <row r="75" spans="1:27" x14ac:dyDescent="0.3">
      <c r="A75" s="1">
        <v>1250</v>
      </c>
      <c r="B75" s="39">
        <f>10*LOG(10^(Antriebsgeräusch!B111/10)+10^(Rollgeräusch!B146/10))+B45</f>
        <v>94.595740698645727</v>
      </c>
      <c r="C75" s="22">
        <f>10*LOG(10^(Antriebsgeräusch!C111/10)+10^(Rollgeräusch!C146/10))+C45</f>
        <v>83.620544897869593</v>
      </c>
      <c r="D75" s="22">
        <f>10*LOG(10^(Antriebsgeräusch!D111/10)+10^(Rollgeräusch!D146/10))+D45</f>
        <v>87.848817096097363</v>
      </c>
      <c r="E75" s="22">
        <f>10*LOG(10^(Antriebsgeräusch!E111/10)+10^(Rollgeräusch!E146/10))+E45</f>
        <v>94.865915499330228</v>
      </c>
      <c r="F75" s="22">
        <f>10*LOG(10^(Antriebsgeräusch!F111/10)+10^(Rollgeräusch!F146/10))+F45</f>
        <v>93.767200074143503</v>
      </c>
      <c r="G75" s="22">
        <f>10*LOG(10^(Antriebsgeräusch!G111/10)+10^(Rollgeräusch!G146/10))+G45</f>
        <v>97.177961816754404</v>
      </c>
      <c r="H75" s="22">
        <f>10*LOG(10^(Antriebsgeräusch!H111/10)+10^(Rollgeräusch!H146/10))+H45</f>
        <v>99.475081229894684</v>
      </c>
      <c r="I75" s="22">
        <f>10*LOG(10^(Antriebsgeräusch!I111/10)+10^(Rollgeräusch!I146/10))+I45</f>
        <v>97.412088008273628</v>
      </c>
      <c r="J75" s="22">
        <f>10*LOG(10^(Antriebsgeräusch!J111/10)+10^(Rollgeräusch!J146/10))+J45</f>
        <v>98.251925081459689</v>
      </c>
      <c r="K75" s="22">
        <f>10*LOG(10^(Antriebsgeräusch!K111/10)+10^(Rollgeräusch!K146/10))+K45</f>
        <v>98.533829181453214</v>
      </c>
      <c r="L75" s="22">
        <f>10*LOG(10^(Antriebsgeräusch!L111/10)+10^(Rollgeräusch!L146/10))+L45</f>
        <v>98.689915485697071</v>
      </c>
      <c r="M75" s="22">
        <f>10*LOG(10^(Antriebsgeräusch!M111/10)+10^(Rollgeräusch!M146/10))+M45</f>
        <v>97.990974673115574</v>
      </c>
      <c r="N75" s="22">
        <f>10*LOG(10^(Antriebsgeräusch!N111/10)+10^(Rollgeräusch!N146/10))+N45</f>
        <v>97.297884279816088</v>
      </c>
      <c r="O75" s="22">
        <f>10*LOG(10^(Antriebsgeräusch!O111/10)+10^(Rollgeräusch!O146/10))+O45</f>
        <v>97.888223068606266</v>
      </c>
      <c r="P75" s="22">
        <f>10*LOG(10^(Antriebsgeräusch!P111/10)+10^(Rollgeräusch!P146/10))+P45</f>
        <v>95.660218233595984</v>
      </c>
      <c r="Q75" s="22">
        <f>10*LOG(10^(Antriebsgeräusch!Q111/10)+10^(Rollgeräusch!Q146/10))+Q45</f>
        <v>97.02807359021925</v>
      </c>
      <c r="R75" s="22">
        <f>10*LOG(10^(Antriebsgeräusch!R111/10)+10^(Rollgeräusch!R146/10))+R45</f>
        <v>97.952124256054773</v>
      </c>
      <c r="S75" s="22">
        <f>10*LOG(10^(Antriebsgeräusch!S111/10)+10^(Rollgeräusch!S146/10))+S45</f>
        <v>100.768574748961</v>
      </c>
      <c r="T75" s="22">
        <f>10*LOG(10^(Antriebsgeräusch!T111/10)+10^(Rollgeräusch!T146/10))+T45</f>
        <v>99.717891650174195</v>
      </c>
      <c r="U75" s="22">
        <f>10*LOG(10^(Antriebsgeräusch!U111/10)+10^(Rollgeräusch!U146/10))+U45</f>
        <v>90.386471595721645</v>
      </c>
      <c r="V75" s="22">
        <f>10*LOG(10^(Antriebsgeräusch!V111/10)+10^(Rollgeräusch!V146/10))+V45</f>
        <v>88.685067363925029</v>
      </c>
      <c r="W75" s="22">
        <f>10*LOG(10^(Antriebsgeräusch!W111/10)+10^(Rollgeräusch!W146/10))+W45</f>
        <v>99.064475805894745</v>
      </c>
      <c r="X75" s="22">
        <f>10*LOG(10^(Antriebsgeräusch!X111/10)+10^(Rollgeräusch!X146/10))+X45</f>
        <v>90.032675010719004</v>
      </c>
      <c r="Y75" s="22">
        <f>10*LOG(10^(Antriebsgeräusch!Y111/10)+10^(Rollgeräusch!Y146/10))+Y45</f>
        <v>5.1731041683450982</v>
      </c>
      <c r="Z75" s="22">
        <f>10*LOG(10^(Antriebsgeräusch!Z111/10)+10^(Rollgeräusch!Z146/10))+Z45</f>
        <v>5.1731041683450982</v>
      </c>
      <c r="AA75" s="22">
        <f>10*LOG(10^(Antriebsgeräusch!AA111/10)+10^(Rollgeräusch!AA146/10))+AA45</f>
        <v>5.1731041683450982</v>
      </c>
    </row>
    <row r="76" spans="1:27" x14ac:dyDescent="0.3">
      <c r="A76" s="1">
        <v>1600</v>
      </c>
      <c r="B76" s="22">
        <f>10*LOG(10^(Antriebsgeräusch!B112/10)+10^(Rollgeräusch!B147/10))+B46</f>
        <v>91.539461328676012</v>
      </c>
      <c r="C76" s="22">
        <f>10*LOG(10^(Antriebsgeräusch!C112/10)+10^(Rollgeräusch!C147/10))+C46</f>
        <v>82.324768721137957</v>
      </c>
      <c r="D76" s="22">
        <f>10*LOG(10^(Antriebsgeräusch!D112/10)+10^(Rollgeräusch!D147/10))+D46</f>
        <v>84.475685990748985</v>
      </c>
      <c r="E76" s="22">
        <f>10*LOG(10^(Antriebsgeräusch!E112/10)+10^(Rollgeräusch!E147/10))+E46</f>
        <v>92.550603903499933</v>
      </c>
      <c r="F76" s="22">
        <f>10*LOG(10^(Antriebsgeräusch!F112/10)+10^(Rollgeräusch!F147/10))+F46</f>
        <v>90.275729213760272</v>
      </c>
      <c r="G76" s="22">
        <f>10*LOG(10^(Antriebsgeräusch!G112/10)+10^(Rollgeräusch!G147/10))+G46</f>
        <v>94.679879557995889</v>
      </c>
      <c r="H76" s="22">
        <f>10*LOG(10^(Antriebsgeräusch!H112/10)+10^(Rollgeräusch!H147/10))+H46</f>
        <v>95.941276221078624</v>
      </c>
      <c r="I76" s="22">
        <f>10*LOG(10^(Antriebsgeräusch!I112/10)+10^(Rollgeräusch!I147/10))+I46</f>
        <v>94.424355390748474</v>
      </c>
      <c r="J76" s="22">
        <f>10*LOG(10^(Antriebsgeräusch!J112/10)+10^(Rollgeräusch!J147/10))+J46</f>
        <v>95.463221549878185</v>
      </c>
      <c r="K76" s="22">
        <f>10*LOG(10^(Antriebsgeräusch!K112/10)+10^(Rollgeräusch!K147/10))+K46</f>
        <v>95.260691829163875</v>
      </c>
      <c r="L76" s="22">
        <f>10*LOG(10^(Antriebsgeräusch!L112/10)+10^(Rollgeräusch!L147/10))+L46</f>
        <v>95.399530639404759</v>
      </c>
      <c r="M76" s="22">
        <f>10*LOG(10^(Antriebsgeräusch!M112/10)+10^(Rollgeräusch!M147/10))+M46</f>
        <v>93.55377839401136</v>
      </c>
      <c r="N76" s="22">
        <f>10*LOG(10^(Antriebsgeräusch!N112/10)+10^(Rollgeräusch!N147/10))+N46</f>
        <v>93.743964149971902</v>
      </c>
      <c r="O76" s="22">
        <f>10*LOG(10^(Antriebsgeräusch!O112/10)+10^(Rollgeräusch!O147/10))+O46</f>
        <v>95.01461001918976</v>
      </c>
      <c r="P76" s="22">
        <f>10*LOG(10^(Antriebsgeräusch!P112/10)+10^(Rollgeräusch!P147/10))+P46</f>
        <v>92.345633867022897</v>
      </c>
      <c r="Q76" s="22">
        <f>10*LOG(10^(Antriebsgeräusch!Q112/10)+10^(Rollgeräusch!Q147/10))+Q46</f>
        <v>94.037302751952453</v>
      </c>
      <c r="R76" s="22">
        <f>10*LOG(10^(Antriebsgeräusch!R112/10)+10^(Rollgeräusch!R147/10))+R46</f>
        <v>94.447817278664573</v>
      </c>
      <c r="S76" s="22">
        <f>10*LOG(10^(Antriebsgeräusch!S112/10)+10^(Rollgeräusch!S147/10))+S46</f>
        <v>95.709733816942716</v>
      </c>
      <c r="T76" s="22">
        <f>10*LOG(10^(Antriebsgeräusch!T112/10)+10^(Rollgeräusch!T147/10))+T46</f>
        <v>96.563266182025558</v>
      </c>
      <c r="U76" s="22">
        <f>10*LOG(10^(Antriebsgeräusch!U112/10)+10^(Rollgeräusch!U147/10))+U46</f>
        <v>85.307043294771915</v>
      </c>
      <c r="V76" s="22">
        <f>10*LOG(10^(Antriebsgeräusch!V112/10)+10^(Rollgeräusch!V147/10))+V46</f>
        <v>83.935253982824975</v>
      </c>
      <c r="W76" s="22">
        <f>10*LOG(10^(Antriebsgeräusch!W112/10)+10^(Rollgeräusch!W147/10))+W46</f>
        <v>100.02161866293108</v>
      </c>
      <c r="X76" s="22">
        <f>10*LOG(10^(Antriebsgeräusch!X112/10)+10^(Rollgeräusch!X147/10))+X46</f>
        <v>87.506585037226259</v>
      </c>
      <c r="Y76" s="22">
        <f>10*LOG(10^(Antriebsgeräusch!Y112/10)+10^(Rollgeräusch!Y147/10))+Y46</f>
        <v>4.1860123172633665</v>
      </c>
      <c r="Z76" s="22">
        <f>10*LOG(10^(Antriebsgeräusch!Z112/10)+10^(Rollgeräusch!Z147/10))+Z46</f>
        <v>4.1860123172633665</v>
      </c>
      <c r="AA76" s="22">
        <f>10*LOG(10^(Antriebsgeräusch!AA112/10)+10^(Rollgeräusch!AA147/10))+AA46</f>
        <v>4.1860123172633665</v>
      </c>
    </row>
    <row r="77" spans="1:27" x14ac:dyDescent="0.3">
      <c r="A77" s="1">
        <v>2000</v>
      </c>
      <c r="B77" s="22">
        <f>10*LOG(10^(Antriebsgeräusch!B113/10)+10^(Rollgeräusch!B148/10))+B47</f>
        <v>89.012375493615025</v>
      </c>
      <c r="C77" s="22">
        <f>10*LOG(10^(Antriebsgeräusch!C113/10)+10^(Rollgeräusch!C148/10))+C47</f>
        <v>81.246539976523948</v>
      </c>
      <c r="D77" s="22">
        <f>10*LOG(10^(Antriebsgeräusch!D113/10)+10^(Rollgeräusch!D148/10))+D47</f>
        <v>82.253281216270096</v>
      </c>
      <c r="E77" s="22">
        <f>10*LOG(10^(Antriebsgeräusch!E113/10)+10^(Rollgeräusch!E148/10))+E47</f>
        <v>89.548312028408816</v>
      </c>
      <c r="F77" s="22">
        <f>10*LOG(10^(Antriebsgeräusch!F113/10)+10^(Rollgeräusch!F148/10))+F47</f>
        <v>86.905031377913076</v>
      </c>
      <c r="G77" s="22">
        <f>10*LOG(10^(Antriebsgeräusch!G113/10)+10^(Rollgeräusch!G148/10))+G47</f>
        <v>91.924981998951665</v>
      </c>
      <c r="H77" s="22">
        <f>10*LOG(10^(Antriebsgeräusch!H113/10)+10^(Rollgeräusch!H148/10))+H47</f>
        <v>92.989781782371978</v>
      </c>
      <c r="I77" s="22">
        <f>10*LOG(10^(Antriebsgeräusch!I113/10)+10^(Rollgeräusch!I148/10))+I47</f>
        <v>91.523922704573806</v>
      </c>
      <c r="J77" s="22">
        <f>10*LOG(10^(Antriebsgeräusch!J113/10)+10^(Rollgeräusch!J148/10))+J47</f>
        <v>93.216778182089456</v>
      </c>
      <c r="K77" s="22">
        <f>10*LOG(10^(Antriebsgeräusch!K113/10)+10^(Rollgeräusch!K148/10))+K47</f>
        <v>92.182271614530023</v>
      </c>
      <c r="L77" s="22">
        <f>10*LOG(10^(Antriebsgeräusch!L113/10)+10^(Rollgeräusch!L148/10))+L47</f>
        <v>91.93750545462575</v>
      </c>
      <c r="M77" s="22">
        <f>10*LOG(10^(Antriebsgeräusch!M113/10)+10^(Rollgeräusch!M148/10))+M47</f>
        <v>91.079340379600623</v>
      </c>
      <c r="N77" s="22">
        <f>10*LOG(10^(Antriebsgeräusch!N113/10)+10^(Rollgeräusch!N148/10))+N47</f>
        <v>91.234730899031987</v>
      </c>
      <c r="O77" s="22">
        <f>10*LOG(10^(Antriebsgeräusch!O113/10)+10^(Rollgeräusch!O148/10))+O47</f>
        <v>93.230655490239428</v>
      </c>
      <c r="P77" s="22">
        <f>10*LOG(10^(Antriebsgeräusch!P113/10)+10^(Rollgeräusch!P148/10))+P47</f>
        <v>89.535510948647484</v>
      </c>
      <c r="Q77" s="22">
        <f>10*LOG(10^(Antriebsgeräusch!Q113/10)+10^(Rollgeräusch!Q148/10))+Q47</f>
        <v>91.574052725518953</v>
      </c>
      <c r="R77" s="22">
        <f>10*LOG(10^(Antriebsgeräusch!R113/10)+10^(Rollgeräusch!R148/10))+R47</f>
        <v>90.664505942503993</v>
      </c>
      <c r="S77" s="22">
        <f>10*LOG(10^(Antriebsgeräusch!S113/10)+10^(Rollgeräusch!S148/10))+S47</f>
        <v>92.658464588719426</v>
      </c>
      <c r="T77" s="22">
        <f>10*LOG(10^(Antriebsgeräusch!T113/10)+10^(Rollgeräusch!T148/10))+T47</f>
        <v>91.25565025408774</v>
      </c>
      <c r="U77" s="22">
        <f>10*LOG(10^(Antriebsgeräusch!U113/10)+10^(Rollgeräusch!U148/10))+U47</f>
        <v>81.772779838344704</v>
      </c>
      <c r="V77" s="22">
        <f>10*LOG(10^(Antriebsgeräusch!V113/10)+10^(Rollgeräusch!V148/10))+V47</f>
        <v>82.950178984810492</v>
      </c>
      <c r="W77" s="22">
        <f>10*LOG(10^(Antriebsgeräusch!W113/10)+10^(Rollgeräusch!W148/10))+W47</f>
        <v>99.078761520178688</v>
      </c>
      <c r="X77" s="22">
        <f>10*LOG(10^(Antriebsgeräusch!X113/10)+10^(Rollgeräusch!X148/10))+X47</f>
        <v>88.188032406101016</v>
      </c>
      <c r="Y77" s="22">
        <f>10*LOG(10^(Antriebsgeräusch!Y113/10)+10^(Rollgeräusch!Y148/10))+Y47</f>
        <v>3.766470707228506</v>
      </c>
      <c r="Z77" s="22">
        <f>10*LOG(10^(Antriebsgeräusch!Z113/10)+10^(Rollgeräusch!Z148/10))+Z47</f>
        <v>3.766470707228506</v>
      </c>
      <c r="AA77" s="22">
        <f>10*LOG(10^(Antriebsgeräusch!AA113/10)+10^(Rollgeräusch!AA148/10))+AA47</f>
        <v>3.766470707228506</v>
      </c>
    </row>
    <row r="78" spans="1:27" x14ac:dyDescent="0.3">
      <c r="A78" s="1">
        <v>2500</v>
      </c>
      <c r="B78" s="22">
        <f>10*LOG(10^(Antriebsgeräusch!B114/10)+10^(Rollgeräusch!B149/10))+B48</f>
        <v>87.196929442429962</v>
      </c>
      <c r="C78" s="22">
        <f>10*LOG(10^(Antriebsgeräusch!C114/10)+10^(Rollgeräusch!C149/10))+C48</f>
        <v>80.523616042592181</v>
      </c>
      <c r="D78" s="22">
        <f>10*LOG(10^(Antriebsgeräusch!D114/10)+10^(Rollgeräusch!D149/10))+D48</f>
        <v>79.128423468340387</v>
      </c>
      <c r="E78" s="22">
        <f>10*LOG(10^(Antriebsgeräusch!E114/10)+10^(Rollgeräusch!E149/10))+E48</f>
        <v>86.39014899408599</v>
      </c>
      <c r="F78" s="22">
        <f>10*LOG(10^(Antriebsgeräusch!F114/10)+10^(Rollgeräusch!F149/10))+F48</f>
        <v>84.345039071938487</v>
      </c>
      <c r="G78" s="22">
        <f>10*LOG(10^(Antriebsgeräusch!G114/10)+10^(Rollgeräusch!G149/10))+G48</f>
        <v>90.098191893872027</v>
      </c>
      <c r="H78" s="22">
        <f>10*LOG(10^(Antriebsgeräusch!H114/10)+10^(Rollgeräusch!H149/10))+H48</f>
        <v>90.843341142812562</v>
      </c>
      <c r="I78" s="22">
        <f>10*LOG(10^(Antriebsgeräusch!I114/10)+10^(Rollgeräusch!I149/10))+I48</f>
        <v>87.978910185979686</v>
      </c>
      <c r="J78" s="22">
        <f>10*LOG(10^(Antriebsgeräusch!J114/10)+10^(Rollgeräusch!J149/10))+J48</f>
        <v>90.807407797619945</v>
      </c>
      <c r="K78" s="22">
        <f>10*LOG(10^(Antriebsgeräusch!K114/10)+10^(Rollgeräusch!K149/10))+K48</f>
        <v>89.900838446073379</v>
      </c>
      <c r="L78" s="22">
        <f>10*LOG(10^(Antriebsgeräusch!L114/10)+10^(Rollgeräusch!L149/10))+L48</f>
        <v>90.570333598014031</v>
      </c>
      <c r="M78" s="22">
        <f>10*LOG(10^(Antriebsgeräusch!M114/10)+10^(Rollgeräusch!M149/10))+M48</f>
        <v>88.666382404693024</v>
      </c>
      <c r="N78" s="22">
        <f>10*LOG(10^(Antriebsgeräusch!N114/10)+10^(Rollgeräusch!N149/10))+N48</f>
        <v>88.907929085867039</v>
      </c>
      <c r="O78" s="22">
        <f>10*LOG(10^(Antriebsgeräusch!O114/10)+10^(Rollgeräusch!O149/10))+O48</f>
        <v>90.708668254696718</v>
      </c>
      <c r="P78" s="22">
        <f>10*LOG(10^(Antriebsgeräusch!P114/10)+10^(Rollgeräusch!P149/10))+P48</f>
        <v>89.582938521698381</v>
      </c>
      <c r="Q78" s="22">
        <f>10*LOG(10^(Antriebsgeräusch!Q114/10)+10^(Rollgeräusch!Q149/10))+Q48</f>
        <v>89.435159600788054</v>
      </c>
      <c r="R78" s="22">
        <f>10*LOG(10^(Antriebsgeräusch!R114/10)+10^(Rollgeräusch!R149/10))+R48</f>
        <v>88.274059775707045</v>
      </c>
      <c r="S78" s="22">
        <f>10*LOG(10^(Antriebsgeräusch!S114/10)+10^(Rollgeräusch!S149/10))+S48</f>
        <v>90.459319459413976</v>
      </c>
      <c r="T78" s="22">
        <f>10*LOG(10^(Antriebsgeräusch!T114/10)+10^(Rollgeräusch!T149/10))+T48</f>
        <v>88.460547349304264</v>
      </c>
      <c r="U78" s="22">
        <f>10*LOG(10^(Antriebsgeräusch!U114/10)+10^(Rollgeräusch!U149/10))+U48</f>
        <v>77.939817184011233</v>
      </c>
      <c r="V78" s="22">
        <f>10*LOG(10^(Antriebsgeräusch!V114/10)+10^(Rollgeräusch!V149/10))+V48</f>
        <v>80.969154208526305</v>
      </c>
      <c r="W78" s="22">
        <f>10*LOG(10^(Antriebsgeräusch!W114/10)+10^(Rollgeräusch!W149/10))+W48</f>
        <v>96.46447580633631</v>
      </c>
      <c r="X78" s="22">
        <f>10*LOG(10^(Antriebsgeräusch!X114/10)+10^(Rollgeräusch!X149/10))+X48</f>
        <v>80.134108130457548</v>
      </c>
      <c r="Y78" s="22">
        <f>10*LOG(10^(Antriebsgeräusch!Y114/10)+10^(Rollgeräusch!Y149/10))+Y48</f>
        <v>3.766470707228506</v>
      </c>
      <c r="Z78" s="22">
        <f>10*LOG(10^(Antriebsgeräusch!Z114/10)+10^(Rollgeräusch!Z149/10))+Z48</f>
        <v>3.766470707228506</v>
      </c>
      <c r="AA78" s="22">
        <f>10*LOG(10^(Antriebsgeräusch!AA114/10)+10^(Rollgeräusch!AA149/10))+AA48</f>
        <v>3.766470707228506</v>
      </c>
    </row>
    <row r="79" spans="1:27" x14ac:dyDescent="0.3">
      <c r="A79" s="1">
        <v>3150</v>
      </c>
      <c r="B79" s="22">
        <f>10*LOG(10^(Antriebsgeräusch!B115/10)+10^(Rollgeräusch!B150/10))+B49</f>
        <v>84.554838687944539</v>
      </c>
      <c r="C79" s="22">
        <f>10*LOG(10^(Antriebsgeräusch!C115/10)+10^(Rollgeräusch!C150/10))+C49</f>
        <v>80.460625580489733</v>
      </c>
      <c r="D79" s="22">
        <f>10*LOG(10^(Antriebsgeräusch!D115/10)+10^(Rollgeräusch!D150/10))+D49</f>
        <v>76.61704189880416</v>
      </c>
      <c r="E79" s="22">
        <f>10*LOG(10^(Antriebsgeräusch!E115/10)+10^(Rollgeräusch!E150/10))+E49</f>
        <v>83.612830405097299</v>
      </c>
      <c r="F79" s="22">
        <f>10*LOG(10^(Antriebsgeräusch!F115/10)+10^(Rollgeräusch!F150/10))+F49</f>
        <v>82.170635995603874</v>
      </c>
      <c r="G79" s="22">
        <f>10*LOG(10^(Antriebsgeräusch!G115/10)+10^(Rollgeräusch!G150/10))+G49</f>
        <v>85.99179554563176</v>
      </c>
      <c r="H79" s="22">
        <f>10*LOG(10^(Antriebsgeräusch!H115/10)+10^(Rollgeräusch!H150/10))+H49</f>
        <v>87.069390819618491</v>
      </c>
      <c r="I79" s="22">
        <f>10*LOG(10^(Antriebsgeräusch!I115/10)+10^(Rollgeräusch!I150/10))+I49</f>
        <v>86.047190770864802</v>
      </c>
      <c r="J79" s="22">
        <f>10*LOG(10^(Antriebsgeräusch!J115/10)+10^(Rollgeräusch!J150/10))+J49</f>
        <v>88.279205119951243</v>
      </c>
      <c r="K79" s="22">
        <f>10*LOG(10^(Antriebsgeräusch!K115/10)+10^(Rollgeräusch!K150/10))+K49</f>
        <v>87.944571603510795</v>
      </c>
      <c r="L79" s="22">
        <f>10*LOG(10^(Antriebsgeräusch!L115/10)+10^(Rollgeräusch!L150/10))+L49</f>
        <v>88.701191313067426</v>
      </c>
      <c r="M79" s="22">
        <f>10*LOG(10^(Antriebsgeräusch!M115/10)+10^(Rollgeräusch!M150/10))+M49</f>
        <v>86.855501760490213</v>
      </c>
      <c r="N79" s="22">
        <f>10*LOG(10^(Antriebsgeräusch!N115/10)+10^(Rollgeräusch!N150/10))+N49</f>
        <v>86.871857796522605</v>
      </c>
      <c r="O79" s="22">
        <f>10*LOG(10^(Antriebsgeräusch!O115/10)+10^(Rollgeräusch!O150/10))+O49</f>
        <v>87.762546275877881</v>
      </c>
      <c r="P79" s="22">
        <f>10*LOG(10^(Antriebsgeräusch!P115/10)+10^(Rollgeräusch!P150/10))+P49</f>
        <v>86.991964902999001</v>
      </c>
      <c r="Q79" s="22">
        <f>10*LOG(10^(Antriebsgeräusch!Q115/10)+10^(Rollgeräusch!Q150/10))+Q49</f>
        <v>87.798440516861049</v>
      </c>
      <c r="R79" s="22">
        <f>10*LOG(10^(Antriebsgeräusch!R115/10)+10^(Rollgeräusch!R150/10))+R49</f>
        <v>87.090993997341769</v>
      </c>
      <c r="S79" s="22">
        <f>10*LOG(10^(Antriebsgeräusch!S115/10)+10^(Rollgeräusch!S150/10))+S49</f>
        <v>87.538557694010862</v>
      </c>
      <c r="T79" s="22">
        <f>10*LOG(10^(Antriebsgeräusch!T115/10)+10^(Rollgeräusch!T150/10))+T49</f>
        <v>86.681240405166889</v>
      </c>
      <c r="U79" s="22">
        <f>10*LOG(10^(Antriebsgeräusch!U115/10)+10^(Rollgeräusch!U150/10))+U49</f>
        <v>76.456260051718232</v>
      </c>
      <c r="V79" s="22">
        <f>10*LOG(10^(Antriebsgeräusch!V115/10)+10^(Rollgeräusch!V150/10))+V49</f>
        <v>81.149047039507394</v>
      </c>
      <c r="W79" s="22">
        <f>10*LOG(10^(Antriebsgeräusch!W115/10)+10^(Rollgeräusch!W150/10))+W49</f>
        <v>93.450190093032688</v>
      </c>
      <c r="X79" s="22">
        <f>10*LOG(10^(Antriebsgeräusch!X115/10)+10^(Rollgeräusch!X150/10))+X49</f>
        <v>79.928182175723009</v>
      </c>
      <c r="Y79" s="22">
        <f>10*LOG(10^(Antriebsgeräusch!Y115/10)+10^(Rollgeräusch!Y150/10))+Y49</f>
        <v>3.9429551480909781</v>
      </c>
      <c r="Z79" s="22">
        <f>10*LOG(10^(Antriebsgeräusch!Z115/10)+10^(Rollgeräusch!Z150/10))+Z49</f>
        <v>3.9429551480909781</v>
      </c>
      <c r="AA79" s="22">
        <f>10*LOG(10^(Antriebsgeräusch!AA115/10)+10^(Rollgeräusch!AA150/10))+AA49</f>
        <v>3.9429551480909781</v>
      </c>
    </row>
    <row r="80" spans="1:27" x14ac:dyDescent="0.3">
      <c r="A80" s="1">
        <v>4000</v>
      </c>
      <c r="B80" s="22">
        <f>10*LOG(10^(Antriebsgeräusch!B116/10)+10^(Rollgeräusch!B151/10))+B50</f>
        <v>83.060176668218986</v>
      </c>
      <c r="C80" s="22">
        <f>10*LOG(10^(Antriebsgeräusch!C116/10)+10^(Rollgeräusch!C151/10))+C50</f>
        <v>79.960502825054675</v>
      </c>
      <c r="D80" s="22">
        <f>10*LOG(10^(Antriebsgeräusch!D116/10)+10^(Rollgeräusch!D151/10))+D50</f>
        <v>73.744497777024122</v>
      </c>
      <c r="E80" s="22">
        <f>10*LOG(10^(Antriebsgeräusch!E116/10)+10^(Rollgeräusch!E151/10))+E50</f>
        <v>80.482993985306578</v>
      </c>
      <c r="F80" s="22">
        <f>10*LOG(10^(Antriebsgeräusch!F116/10)+10^(Rollgeräusch!F151/10))+F50</f>
        <v>79.673829585757844</v>
      </c>
      <c r="G80" s="22">
        <f>10*LOG(10^(Antriebsgeräusch!G116/10)+10^(Rollgeräusch!G151/10))+G50</f>
        <v>84.09550776385673</v>
      </c>
      <c r="H80" s="22">
        <f>10*LOG(10^(Antriebsgeräusch!H116/10)+10^(Rollgeräusch!H151/10))+H50</f>
        <v>85.074505964041421</v>
      </c>
      <c r="I80" s="22">
        <f>10*LOG(10^(Antriebsgeräusch!I116/10)+10^(Rollgeräusch!I151/10))+I50</f>
        <v>84.574461498899879</v>
      </c>
      <c r="J80" s="22">
        <f>10*LOG(10^(Antriebsgeräusch!J116/10)+10^(Rollgeräusch!J151/10))+J50</f>
        <v>86.199059676463733</v>
      </c>
      <c r="K80" s="22">
        <f>10*LOG(10^(Antriebsgeräusch!K116/10)+10^(Rollgeräusch!K151/10))+K50</f>
        <v>85.405245663425944</v>
      </c>
      <c r="L80" s="22">
        <f>10*LOG(10^(Antriebsgeräusch!L116/10)+10^(Rollgeräusch!L151/10))+L50</f>
        <v>88.219794776842519</v>
      </c>
      <c r="M80" s="22">
        <f>10*LOG(10^(Antriebsgeräusch!M116/10)+10^(Rollgeräusch!M151/10))+M50</f>
        <v>84.89514392428444</v>
      </c>
      <c r="N80" s="22">
        <f>10*LOG(10^(Antriebsgeräusch!N116/10)+10^(Rollgeräusch!N151/10))+N50</f>
        <v>85.989546176609338</v>
      </c>
      <c r="O80" s="22">
        <f>10*LOG(10^(Antriebsgeräusch!O116/10)+10^(Rollgeräusch!O151/10))+O50</f>
        <v>86.347457485407489</v>
      </c>
      <c r="P80" s="22">
        <f>10*LOG(10^(Antriebsgeräusch!P116/10)+10^(Rollgeräusch!P151/10))+P50</f>
        <v>84.112554129459596</v>
      </c>
      <c r="Q80" s="22">
        <f>10*LOG(10^(Antriebsgeräusch!Q116/10)+10^(Rollgeräusch!Q151/10))+Q50</f>
        <v>85.600788765459043</v>
      </c>
      <c r="R80" s="22">
        <f>10*LOG(10^(Antriebsgeräusch!R116/10)+10^(Rollgeräusch!R151/10))+R50</f>
        <v>85.752185976367457</v>
      </c>
      <c r="S80" s="22">
        <f>10*LOG(10^(Antriebsgeräusch!S116/10)+10^(Rollgeräusch!S151/10))+S50</f>
        <v>85.919382655852345</v>
      </c>
      <c r="T80" s="22">
        <f>10*LOG(10^(Antriebsgeräusch!T116/10)+10^(Rollgeräusch!T151/10))+T50</f>
        <v>85.408234559254026</v>
      </c>
      <c r="U80" s="22">
        <f>10*LOG(10^(Antriebsgeräusch!U116/10)+10^(Rollgeräusch!U151/10))+U50</f>
        <v>75.381750512058787</v>
      </c>
      <c r="V80" s="22">
        <f>10*LOG(10^(Antriebsgeräusch!V116/10)+10^(Rollgeräusch!V151/10))+V50</f>
        <v>78.784732322749164</v>
      </c>
      <c r="W80" s="22">
        <f>10*LOG(10^(Antriebsgeräusch!W116/10)+10^(Rollgeräusch!W151/10))+W50</f>
        <v>90.893047237463207</v>
      </c>
      <c r="X80" s="22">
        <f>10*LOG(10^(Antriebsgeräusch!X116/10)+10^(Rollgeräusch!X151/10))+X50</f>
        <v>77.744844976447538</v>
      </c>
      <c r="Y80" s="22">
        <f>10*LOG(10^(Antriebsgeräusch!Y116/10)+10^(Rollgeräusch!Y151/10))+Y50</f>
        <v>3.8247408068758637</v>
      </c>
      <c r="Z80" s="22">
        <f>10*LOG(10^(Antriebsgeräusch!Z116/10)+10^(Rollgeräusch!Z151/10))+Z50</f>
        <v>3.8247408068758637</v>
      </c>
      <c r="AA80" s="22">
        <f>10*LOG(10^(Antriebsgeräusch!AA116/10)+10^(Rollgeräusch!AA151/10))+AA50</f>
        <v>3.8247408068758637</v>
      </c>
    </row>
    <row r="81" spans="1:27" x14ac:dyDescent="0.3">
      <c r="A81" s="1">
        <v>5000</v>
      </c>
      <c r="B81" s="22">
        <f>10*LOG(10^(Antriebsgeräusch!B117/10)+10^(Rollgeräusch!B152/10))+B51</f>
        <v>80.814590716710896</v>
      </c>
      <c r="C81" s="22">
        <f>10*LOG(10^(Antriebsgeräusch!C117/10)+10^(Rollgeräusch!C152/10))+C51</f>
        <v>79.767421736036013</v>
      </c>
      <c r="D81" s="22">
        <f>10*LOG(10^(Antriebsgeräusch!D117/10)+10^(Rollgeräusch!D152/10))+D51</f>
        <v>70.576543506157918</v>
      </c>
      <c r="E81" s="22">
        <f>10*LOG(10^(Antriebsgeräusch!E117/10)+10^(Rollgeräusch!E152/10))+E51</f>
        <v>77.529768955273624</v>
      </c>
      <c r="F81" s="22">
        <f>10*LOG(10^(Antriebsgeräusch!F117/10)+10^(Rollgeräusch!F152/10))+F51</f>
        <v>77.322472592477311</v>
      </c>
      <c r="G81" s="22">
        <f>10*LOG(10^(Antriebsgeräusch!G117/10)+10^(Rollgeräusch!G152/10))+G51</f>
        <v>82.991608582129913</v>
      </c>
      <c r="H81" s="22">
        <f>10*LOG(10^(Antriebsgeräusch!H117/10)+10^(Rollgeräusch!H152/10))+H51</f>
        <v>83.581612812212867</v>
      </c>
      <c r="I81" s="22">
        <f>10*LOG(10^(Antriebsgeräusch!I117/10)+10^(Rollgeräusch!I152/10))+I51</f>
        <v>82.065713019141469</v>
      </c>
      <c r="J81" s="22">
        <f>10*LOG(10^(Antriebsgeräusch!J117/10)+10^(Rollgeräusch!J152/10))+J51</f>
        <v>84.460176668219006</v>
      </c>
      <c r="K81" s="22">
        <f>10*LOG(10^(Antriebsgeräusch!K117/10)+10^(Rollgeräusch!K152/10))+K51</f>
        <v>82.100838446073382</v>
      </c>
      <c r="L81" s="22">
        <f>10*LOG(10^(Antriebsgeräusch!L117/10)+10^(Rollgeräusch!L152/10))+L51</f>
        <v>85.070596676374905</v>
      </c>
      <c r="M81" s="22">
        <f>10*LOG(10^(Antriebsgeräusch!M117/10)+10^(Rollgeräusch!M152/10))+M51</f>
        <v>82.617691668113181</v>
      </c>
      <c r="N81" s="22">
        <f>10*LOG(10^(Antriebsgeräusch!N117/10)+10^(Rollgeräusch!N152/10))+N51</f>
        <v>83.009539749224103</v>
      </c>
      <c r="O81" s="22">
        <f>10*LOG(10^(Antriebsgeräusch!O117/10)+10^(Rollgeräusch!O152/10))+O51</f>
        <v>83.27613101186607</v>
      </c>
      <c r="P81" s="22">
        <f>10*LOG(10^(Antriebsgeräusch!P117/10)+10^(Rollgeräusch!P152/10))+P51</f>
        <v>82.451181137483246</v>
      </c>
      <c r="Q81" s="22">
        <f>10*LOG(10^(Antriebsgeräusch!Q117/10)+10^(Rollgeräusch!Q152/10))+Q51</f>
        <v>83.043414810230672</v>
      </c>
      <c r="R81" s="22">
        <f>10*LOG(10^(Antriebsgeräusch!R117/10)+10^(Rollgeräusch!R152/10))+R51</f>
        <v>84.438148596038445</v>
      </c>
      <c r="S81" s="22">
        <f>10*LOG(10^(Antriebsgeräusch!S117/10)+10^(Rollgeräusch!S152/10))+S51</f>
        <v>84.86049917444663</v>
      </c>
      <c r="T81" s="22">
        <f>10*LOG(10^(Antriebsgeräusch!T117/10)+10^(Rollgeräusch!T152/10))+T51</f>
        <v>83.772230470874746</v>
      </c>
      <c r="U81" s="22">
        <f>10*LOG(10^(Antriebsgeräusch!U117/10)+10^(Rollgeräusch!U152/10))+U51</f>
        <v>73.323758011327527</v>
      </c>
      <c r="V81" s="22">
        <f>10*LOG(10^(Antriebsgeräusch!V117/10)+10^(Rollgeräusch!V152/10))+V51</f>
        <v>74.776874894074126</v>
      </c>
      <c r="W81" s="22">
        <f>10*LOG(10^(Antriebsgeräusch!W117/10)+10^(Rollgeräusch!W152/10))+W51</f>
        <v>89.850190095565722</v>
      </c>
      <c r="X81" s="22">
        <f>10*LOG(10^(Antriebsgeräusch!X117/10)+10^(Rollgeräusch!X152/10))+X51</f>
        <v>75.725464150055217</v>
      </c>
      <c r="Y81" s="22">
        <f>10*LOG(10^(Antriebsgeräusch!Y117/10)+10^(Rollgeräusch!Y152/10))+Y51</f>
        <v>3.8835697095823911</v>
      </c>
      <c r="Z81" s="22">
        <f>10*LOG(10^(Antriebsgeräusch!Z117/10)+10^(Rollgeräusch!Z152/10))+Z51</f>
        <v>3.8835697095823911</v>
      </c>
      <c r="AA81" s="22">
        <f>10*LOG(10^(Antriebsgeräusch!AA117/10)+10^(Rollgeräusch!AA152/10))+AA51</f>
        <v>3.8835697095823911</v>
      </c>
    </row>
    <row r="82" spans="1:27" x14ac:dyDescent="0.3">
      <c r="A82" s="1">
        <v>6300</v>
      </c>
      <c r="B82" s="39">
        <f>10*LOG(10^(Antriebsgeräusch!B118/10)+10^(Rollgeräusch!B153/10))+B52</f>
        <v>79.114005617178066</v>
      </c>
      <c r="C82" s="22">
        <f>10*LOG(10^(Antriebsgeräusch!C118/10)+10^(Rollgeräusch!C153/10))+C52</f>
        <v>77.540745363901905</v>
      </c>
      <c r="D82" s="22">
        <f>10*LOG(10^(Antriebsgeräusch!D118/10)+10^(Rollgeräusch!D153/10))+D52</f>
        <v>67.328086440597843</v>
      </c>
      <c r="E82" s="22">
        <f>10*LOG(10^(Antriebsgeräusch!E118/10)+10^(Rollgeräusch!E153/10))+E52</f>
        <v>75.588532451819958</v>
      </c>
      <c r="F82" s="22">
        <f>10*LOG(10^(Antriebsgeräusch!F118/10)+10^(Rollgeräusch!F153/10))+F52</f>
        <v>75.094117997464522</v>
      </c>
      <c r="G82" s="22">
        <f>10*LOG(10^(Antriebsgeräusch!G118/10)+10^(Rollgeräusch!G153/10))+G52</f>
        <v>79.17545553722276</v>
      </c>
      <c r="H82" s="22">
        <f>10*LOG(10^(Antriebsgeräusch!H118/10)+10^(Rollgeräusch!H153/10))+H52</f>
        <v>80.131353928636031</v>
      </c>
      <c r="I82" s="22">
        <f>10*LOG(10^(Antriebsgeräusch!I118/10)+10^(Rollgeräusch!I153/10))+I52</f>
        <v>80.181986880546305</v>
      </c>
      <c r="J82" s="22">
        <f>10*LOG(10^(Antriebsgeräusch!J118/10)+10^(Rollgeräusch!J153/10))+J52</f>
        <v>82.865447489278949</v>
      </c>
      <c r="K82" s="22">
        <f>10*LOG(10^(Antriebsgeräusch!K118/10)+10^(Rollgeräusch!K153/10))+K52</f>
        <v>79.63904790473083</v>
      </c>
      <c r="L82" s="22">
        <f>10*LOG(10^(Antriebsgeräusch!L118/10)+10^(Rollgeräusch!L153/10))+L52</f>
        <v>82.581245811843985</v>
      </c>
      <c r="M82" s="22">
        <f>10*LOG(10^(Antriebsgeräusch!M118/10)+10^(Rollgeräusch!M153/10))+M52</f>
        <v>79.8908724967784</v>
      </c>
      <c r="N82" s="22">
        <f>10*LOG(10^(Antriebsgeräusch!N118/10)+10^(Rollgeräusch!N153/10))+N52</f>
        <v>81.455568084443954</v>
      </c>
      <c r="O82" s="22">
        <f>10*LOG(10^(Antriebsgeräusch!O118/10)+10^(Rollgeräusch!O153/10))+O52</f>
        <v>81.635403516597833</v>
      </c>
      <c r="P82" s="22">
        <f>10*LOG(10^(Antriebsgeräusch!P118/10)+10^(Rollgeräusch!P153/10))+P52</f>
        <v>79.925622002285337</v>
      </c>
      <c r="Q82" s="22">
        <f>10*LOG(10^(Antriebsgeräusch!Q118/10)+10^(Rollgeräusch!Q153/10))+Q52</f>
        <v>80.473422759674577</v>
      </c>
      <c r="R82" s="22">
        <f>10*LOG(10^(Antriebsgeräusch!R118/10)+10^(Rollgeräusch!R153/10))+R52</f>
        <v>82.231950791400351</v>
      </c>
      <c r="S82" s="22">
        <f>10*LOG(10^(Antriebsgeräusch!S118/10)+10^(Rollgeräusch!S153/10))+S52</f>
        <v>83.219096704832964</v>
      </c>
      <c r="T82" s="22">
        <f>10*LOG(10^(Antriebsgeräusch!T118/10)+10^(Rollgeräusch!T153/10))+T52</f>
        <v>82.461870843888633</v>
      </c>
      <c r="U82" s="22">
        <f>10*LOG(10^(Antriebsgeräusch!U118/10)+10^(Rollgeräusch!U153/10))+U52</f>
        <v>72.718693028894592</v>
      </c>
      <c r="V82" s="22">
        <f>10*LOG(10^(Antriebsgeräusch!V118/10)+10^(Rollgeräusch!V153/10))+V52</f>
        <v>71.820322856876388</v>
      </c>
      <c r="W82" s="22">
        <f>10*LOG(10^(Antriebsgeräusch!W118/10)+10^(Rollgeräusch!W153/10))+W52</f>
        <v>87.893047240982213</v>
      </c>
      <c r="X82" s="22">
        <f>10*LOG(10^(Antriebsgeräusch!X118/10)+10^(Rollgeräusch!X153/10))+X52</f>
        <v>71.422905687934673</v>
      </c>
      <c r="Y82" s="22">
        <f>10*LOG(10^(Antriebsgeräusch!Y118/10)+10^(Rollgeräusch!Y153/10))+Y52</f>
        <v>3.8835697095823911</v>
      </c>
      <c r="Z82" s="22">
        <f>10*LOG(10^(Antriebsgeräusch!Z118/10)+10^(Rollgeräusch!Z153/10))+Z52</f>
        <v>3.8835697095823911</v>
      </c>
      <c r="AA82" s="22">
        <f>10*LOG(10^(Antriebsgeräusch!AA118/10)+10^(Rollgeräusch!AA153/10))+AA52</f>
        <v>3.8835697095823911</v>
      </c>
    </row>
    <row r="83" spans="1:27" x14ac:dyDescent="0.3">
      <c r="A83" s="1">
        <v>8000</v>
      </c>
      <c r="B83" s="22">
        <f>10*LOG(10^(Antriebsgeräusch!B119/10)+10^(Rollgeräusch!B154/10))+B53</f>
        <v>78.35011443715689</v>
      </c>
      <c r="C83" s="22">
        <f>10*LOG(10^(Antriebsgeräusch!C119/10)+10^(Rollgeräusch!C154/10))+C53</f>
        <v>76.343492446173485</v>
      </c>
      <c r="D83" s="22">
        <f>10*LOG(10^(Antriebsgeräusch!D119/10)+10^(Rollgeräusch!D154/10))+D53</f>
        <v>64.690896872995566</v>
      </c>
      <c r="E83" s="22">
        <f>10*LOG(10^(Antriebsgeräusch!E119/10)+10^(Rollgeräusch!E154/10))+E53</f>
        <v>74.487763696737048</v>
      </c>
      <c r="F83" s="22">
        <f>10*LOG(10^(Antriebsgeräusch!F119/10)+10^(Rollgeräusch!F154/10))+F53</f>
        <v>72.934725560246591</v>
      </c>
      <c r="G83" s="22">
        <f>10*LOG(10^(Antriebsgeräusch!G119/10)+10^(Rollgeräusch!G154/10))+G53</f>
        <v>78.555964797375509</v>
      </c>
      <c r="H83" s="22">
        <f>10*LOG(10^(Antriebsgeräusch!H119/10)+10^(Rollgeräusch!H154/10))+H53</f>
        <v>79.494117997464528</v>
      </c>
      <c r="I83" s="22">
        <f>10*LOG(10^(Antriebsgeräusch!I119/10)+10^(Rollgeräusch!I154/10))+I53</f>
        <v>78.132725166766676</v>
      </c>
      <c r="J83" s="22">
        <f>10*LOG(10^(Antriebsgeräusch!J119/10)+10^(Rollgeräusch!J154/10))+J53</f>
        <v>81.199059676463733</v>
      </c>
      <c r="K83" s="22">
        <f>10*LOG(10^(Antriebsgeräusch!K119/10)+10^(Rollgeräusch!K154/10))+K53</f>
        <v>78.302968223174503</v>
      </c>
      <c r="L83" s="22">
        <f>10*LOG(10^(Antriebsgeräusch!L119/10)+10^(Rollgeräusch!L154/10))+L53</f>
        <v>79.746932440664466</v>
      </c>
      <c r="M83" s="22">
        <f>10*LOG(10^(Antriebsgeräusch!M119/10)+10^(Rollgeräusch!M154/10))+M53</f>
        <v>78.032995421158518</v>
      </c>
      <c r="N83" s="22">
        <f>10*LOG(10^(Antriebsgeräusch!N119/10)+10^(Rollgeräusch!N154/10))+N53</f>
        <v>79.620008314079698</v>
      </c>
      <c r="O83" s="22">
        <f>10*LOG(10^(Antriebsgeräusch!O119/10)+10^(Rollgeräusch!O154/10))+O53</f>
        <v>79.112814688575583</v>
      </c>
      <c r="P83" s="22">
        <f>10*LOG(10^(Antriebsgeräusch!P119/10)+10^(Rollgeräusch!P154/10))+P53</f>
        <v>77.518835312199684</v>
      </c>
      <c r="Q83" s="22">
        <f>10*LOG(10^(Antriebsgeräusch!Q119/10)+10^(Rollgeräusch!Q154/10))+Q53</f>
        <v>76.791945027954213</v>
      </c>
      <c r="R83" s="22">
        <f>10*LOG(10^(Antriebsgeräusch!R119/10)+10^(Rollgeräusch!R154/10))+R53</f>
        <v>79.801457488600988</v>
      </c>
      <c r="S83" s="22">
        <f>10*LOG(10^(Antriebsgeräusch!S119/10)+10^(Rollgeräusch!S154/10))+S53</f>
        <v>80.576301200581483</v>
      </c>
      <c r="T83" s="22">
        <f>10*LOG(10^(Antriebsgeräusch!T119/10)+10^(Rollgeräusch!T154/10))+T53</f>
        <v>78.907265767534341</v>
      </c>
      <c r="U83" s="22">
        <f>10*LOG(10^(Antriebsgeräusch!U119/10)+10^(Rollgeräusch!U154/10))+U53</f>
        <v>69.110939923366089</v>
      </c>
      <c r="V83" s="22">
        <f>10*LOG(10^(Antriebsgeräusch!V119/10)+10^(Rollgeräusch!V154/10))+V53</f>
        <v>68.28544706774872</v>
      </c>
      <c r="W83" s="22">
        <f>10*LOG(10^(Antriebsgeräusch!W119/10)+10^(Rollgeräusch!W154/10))+W53</f>
        <v>85.378761532228381</v>
      </c>
      <c r="X83" s="22">
        <f>10*LOG(10^(Antriebsgeräusch!X119/10)+10^(Rollgeräusch!X154/10))+X53</f>
        <v>68.849811367024813</v>
      </c>
      <c r="Y83" s="22">
        <f>10*LOG(10^(Antriebsgeräusch!Y119/10)+10^(Rollgeräusch!Y154/10))+Y53</f>
        <v>3.8835697095823911</v>
      </c>
      <c r="Z83" s="22">
        <f>10*LOG(10^(Antriebsgeräusch!Z119/10)+10^(Rollgeräusch!Z154/10))+Z53</f>
        <v>3.8835697095823911</v>
      </c>
      <c r="AA83" s="22">
        <f>10*LOG(10^(Antriebsgeräusch!AA119/10)+10^(Rollgeräusch!AA154/10))+AA53</f>
        <v>3.8835697095823911</v>
      </c>
    </row>
    <row r="84" spans="1:27" x14ac:dyDescent="0.3">
      <c r="A84" s="1">
        <v>10000</v>
      </c>
      <c r="B84" s="39">
        <f>10*LOG(10^(Antriebsgeräusch!B120/10)+10^(Rollgeräusch!B155/10))+B54</f>
        <v>74.277429434259048</v>
      </c>
      <c r="C84" s="22">
        <f>10*LOG(10^(Antriebsgeräusch!C120/10)+10^(Rollgeräusch!C155/10))+C54</f>
        <v>75.308364686852272</v>
      </c>
      <c r="D84" s="22">
        <f>10*LOG(10^(Antriebsgeräusch!D120/10)+10^(Rollgeräusch!D155/10))+D54</f>
        <v>62.373996850950853</v>
      </c>
      <c r="E84" s="22">
        <f>10*LOG(10^(Antriebsgeräusch!E120/10)+10^(Rollgeräusch!E155/10))+E54</f>
        <v>72.240052858251687</v>
      </c>
      <c r="F84" s="22">
        <f>10*LOG(10^(Antriebsgeräusch!F120/10)+10^(Rollgeräusch!F155/10))+F54</f>
        <v>70.736565656539597</v>
      </c>
      <c r="G84" s="22">
        <f>10*LOG(10^(Antriebsgeräusch!G120/10)+10^(Rollgeräusch!G155/10))+G54</f>
        <v>77.628536583846568</v>
      </c>
      <c r="H84" s="22">
        <f>10*LOG(10^(Antriebsgeräusch!H120/10)+10^(Rollgeräusch!H155/10))+H54</f>
        <v>78.644971837077975</v>
      </c>
      <c r="I84" s="22">
        <f>10*LOG(10^(Antriebsgeräusch!I120/10)+10^(Rollgeräusch!I155/10))+I54</f>
        <v>76.465713019141475</v>
      </c>
      <c r="J84" s="22">
        <f>10*LOG(10^(Antriebsgeräusch!J120/10)+10^(Rollgeräusch!J155/10))+J54</f>
        <v>79.4493487384769</v>
      </c>
      <c r="K84" s="22">
        <f>10*LOG(10^(Antriebsgeräusch!K120/10)+10^(Rollgeräusch!K155/10))+K54</f>
        <v>76.429136044222247</v>
      </c>
      <c r="L84" s="22">
        <f>10*LOG(10^(Antriebsgeräusch!L120/10)+10^(Rollgeräusch!L155/10))+L54</f>
        <v>78.422229387222643</v>
      </c>
      <c r="M84" s="22">
        <f>10*LOG(10^(Antriebsgeräusch!M120/10)+10^(Rollgeräusch!M155/10))+M54</f>
        <v>75.425690570718871</v>
      </c>
      <c r="N84" s="22">
        <f>10*LOG(10^(Antriebsgeräusch!N120/10)+10^(Rollgeräusch!N155/10))+N54</f>
        <v>78.09642958356973</v>
      </c>
      <c r="O84" s="22">
        <f>10*LOG(10^(Antriebsgeräusch!O120/10)+10^(Rollgeräusch!O155/10))+O54</f>
        <v>78.193491741697784</v>
      </c>
      <c r="P84" s="22">
        <f>10*LOG(10^(Antriebsgeräusch!P120/10)+10^(Rollgeräusch!P155/10))+P54</f>
        <v>74.107175952764408</v>
      </c>
      <c r="Q84" s="22">
        <f>10*LOG(10^(Antriebsgeräusch!Q120/10)+10^(Rollgeräusch!Q155/10))+Q54</f>
        <v>73.296671807938068</v>
      </c>
      <c r="R84" s="22">
        <f>10*LOG(10^(Antriebsgeräusch!R120/10)+10^(Rollgeräusch!R155/10))+R54</f>
        <v>75.92874432182883</v>
      </c>
      <c r="S84" s="22">
        <f>10*LOG(10^(Antriebsgeräusch!S120/10)+10^(Rollgeräusch!S155/10))+S54</f>
        <v>76.868419262521684</v>
      </c>
      <c r="T84" s="22">
        <f>10*LOG(10^(Antriebsgeräusch!T120/10)+10^(Rollgeräusch!T155/10))+T54</f>
        <v>76.143601841467984</v>
      </c>
      <c r="U84" s="22">
        <f>10*LOG(10^(Antriebsgeräusch!U120/10)+10^(Rollgeräusch!U155/10))+U54</f>
        <v>62.482687398925194</v>
      </c>
      <c r="V84" s="22">
        <f>10*LOG(10^(Antriebsgeräusch!V120/10)+10^(Rollgeräusch!V155/10))+V54</f>
        <v>66.910731391270659</v>
      </c>
      <c r="W84" s="22">
        <f>10*LOG(10^(Antriebsgeräusch!W120/10)+10^(Rollgeräusch!W155/10))+W54</f>
        <v>83.450190110693342</v>
      </c>
      <c r="X84" s="22">
        <f>10*LOG(10^(Antriebsgeräusch!X120/10)+10^(Rollgeräusch!X155/10))+X54</f>
        <v>65.185978163013161</v>
      </c>
      <c r="Y84" s="22">
        <f>10*LOG(10^(Antriebsgeräusch!Y120/10)+10^(Rollgeräusch!Y155/10))+Y54</f>
        <v>3.8835697095823911</v>
      </c>
      <c r="Z84" s="22">
        <f>10*LOG(10^(Antriebsgeräusch!Z120/10)+10^(Rollgeräusch!Z155/10))+Z54</f>
        <v>3.8835697095823911</v>
      </c>
      <c r="AA84" s="22">
        <f>10*LOG(10^(Antriebsgeräusch!AA120/10)+10^(Rollgeräusch!AA155/10))+AA54</f>
        <v>3.8835697095823911</v>
      </c>
    </row>
  </sheetData>
  <sheetProtection selectLockedCells="1"/>
  <pageMargins left="0.70866141732283472" right="0.70866141732283472" top="0.39370078740157483" bottom="0.39370078740157483" header="0.39370078740157483" footer="0.27559055118110237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9:AT94"/>
  <sheetViews>
    <sheetView zoomScale="55" zoomScaleNormal="55" workbookViewId="0">
      <selection activeCell="I30" sqref="I30"/>
    </sheetView>
  </sheetViews>
  <sheetFormatPr baseColWidth="10" defaultColWidth="11" defaultRowHeight="14" x14ac:dyDescent="0.3"/>
  <cols>
    <col min="1" max="1" width="12.1640625" style="1" customWidth="1"/>
    <col min="2" max="2" width="11" style="1"/>
    <col min="3" max="3" width="11.33203125" style="19" bestFit="1" customWidth="1"/>
    <col min="4" max="14" width="11" style="1"/>
    <col min="15" max="15" width="11.58203125" style="1" customWidth="1"/>
    <col min="16" max="16" width="11" style="1" customWidth="1"/>
    <col min="17" max="17" width="10" style="1" customWidth="1"/>
    <col min="18" max="18" width="11" style="2"/>
    <col min="19" max="24" width="11" style="1"/>
    <col min="25" max="25" width="11" style="2"/>
    <col min="26" max="26" width="11" style="1"/>
    <col min="27" max="29" width="11" style="2"/>
    <col min="30" max="16384" width="11" style="1"/>
  </cols>
  <sheetData>
    <row r="19" spans="1:28" x14ac:dyDescent="0.3">
      <c r="B19" s="4"/>
      <c r="C19" s="19" t="s">
        <v>19</v>
      </c>
    </row>
    <row r="20" spans="1:28" x14ac:dyDescent="0.3">
      <c r="B20" s="3"/>
      <c r="C20" s="19" t="s">
        <v>18</v>
      </c>
      <c r="R20" s="1"/>
      <c r="T20" s="1" t="s">
        <v>121</v>
      </c>
      <c r="U20" s="1" t="s">
        <v>121</v>
      </c>
      <c r="Y20" s="1"/>
      <c r="Z20" s="1" t="s">
        <v>127</v>
      </c>
      <c r="AA20" s="1" t="s">
        <v>128</v>
      </c>
      <c r="AB20" s="1" t="s">
        <v>128</v>
      </c>
    </row>
    <row r="21" spans="1:28" x14ac:dyDescent="0.3">
      <c r="B21" s="6"/>
      <c r="C21" s="19" t="s">
        <v>20</v>
      </c>
      <c r="N21" s="1" t="s">
        <v>103</v>
      </c>
      <c r="O21" s="1" t="s">
        <v>100</v>
      </c>
      <c r="P21" s="1" t="s">
        <v>106</v>
      </c>
      <c r="Q21" s="1" t="s">
        <v>111</v>
      </c>
      <c r="R21" s="1" t="s">
        <v>114</v>
      </c>
      <c r="S21" s="1" t="s">
        <v>117</v>
      </c>
      <c r="T21" s="1" t="s">
        <v>122</v>
      </c>
      <c r="U21" s="1" t="s">
        <v>122</v>
      </c>
      <c r="V21" s="1" t="s">
        <v>126</v>
      </c>
      <c r="W21" s="1" t="s">
        <v>126</v>
      </c>
      <c r="X21" s="1" t="s">
        <v>127</v>
      </c>
      <c r="Y21" s="1" t="s">
        <v>133</v>
      </c>
      <c r="AA21" s="1"/>
      <c r="AB21" s="1"/>
    </row>
    <row r="22" spans="1:28" x14ac:dyDescent="0.3">
      <c r="B22" s="21"/>
      <c r="C22" s="19" t="s">
        <v>70</v>
      </c>
      <c r="M22" s="2" t="s">
        <v>95</v>
      </c>
      <c r="N22" s="1" t="s">
        <v>104</v>
      </c>
      <c r="O22" s="1" t="s">
        <v>101</v>
      </c>
      <c r="P22" s="1" t="s">
        <v>107</v>
      </c>
      <c r="Q22" s="1" t="s">
        <v>112</v>
      </c>
      <c r="R22" s="1" t="s">
        <v>115</v>
      </c>
      <c r="S22" s="1" t="s">
        <v>118</v>
      </c>
      <c r="T22" s="1" t="s">
        <v>123</v>
      </c>
      <c r="U22" s="1" t="s">
        <v>125</v>
      </c>
      <c r="V22" s="1" t="s">
        <v>99</v>
      </c>
      <c r="W22" s="1" t="s">
        <v>99</v>
      </c>
      <c r="X22" s="1" t="s">
        <v>129</v>
      </c>
      <c r="Y22" s="1" t="s">
        <v>134</v>
      </c>
      <c r="AA22" s="1"/>
      <c r="AB22" s="1"/>
    </row>
    <row r="23" spans="1:28" x14ac:dyDescent="0.3">
      <c r="M23" s="2" t="s">
        <v>96</v>
      </c>
      <c r="N23" s="1" t="s">
        <v>105</v>
      </c>
      <c r="O23" s="1" t="s">
        <v>102</v>
      </c>
      <c r="P23" s="1" t="s">
        <v>108</v>
      </c>
      <c r="Q23" s="1" t="s">
        <v>113</v>
      </c>
      <c r="R23" s="1"/>
      <c r="S23" s="1">
        <v>3</v>
      </c>
      <c r="T23" s="1" t="s">
        <v>124</v>
      </c>
      <c r="U23" s="1" t="s">
        <v>124</v>
      </c>
      <c r="V23" s="1" t="s">
        <v>132</v>
      </c>
      <c r="W23" s="1" t="s">
        <v>114</v>
      </c>
      <c r="X23" s="1" t="s">
        <v>130</v>
      </c>
      <c r="Y23" s="1"/>
      <c r="AA23" s="1"/>
      <c r="AB23" s="1"/>
    </row>
    <row r="24" spans="1:28" x14ac:dyDescent="0.3">
      <c r="M24" s="1" t="s">
        <v>98</v>
      </c>
      <c r="N24" s="1" t="s">
        <v>98</v>
      </c>
      <c r="O24" s="1" t="s">
        <v>98</v>
      </c>
      <c r="P24" s="1" t="s">
        <v>109</v>
      </c>
      <c r="Q24" s="1" t="s">
        <v>109</v>
      </c>
      <c r="R24" s="1"/>
      <c r="S24" s="1" t="s">
        <v>98</v>
      </c>
      <c r="T24" s="1" t="s">
        <v>98</v>
      </c>
      <c r="U24" s="1" t="s">
        <v>98</v>
      </c>
      <c r="W24" s="1" t="s">
        <v>131</v>
      </c>
      <c r="Y24" s="1"/>
      <c r="AA24" s="1"/>
      <c r="AB24" s="1"/>
    </row>
    <row r="25" spans="1:28" x14ac:dyDescent="0.3">
      <c r="A25" s="1" t="s">
        <v>56</v>
      </c>
      <c r="M25" s="1" t="s">
        <v>99</v>
      </c>
      <c r="N25" s="1" t="s">
        <v>99</v>
      </c>
      <c r="O25" s="1" t="s">
        <v>99</v>
      </c>
      <c r="P25" s="1" t="s">
        <v>110</v>
      </c>
      <c r="Q25" s="1" t="s">
        <v>110</v>
      </c>
      <c r="R25" s="1" t="s">
        <v>116</v>
      </c>
      <c r="S25" s="1" t="s">
        <v>120</v>
      </c>
      <c r="T25" s="1" t="s">
        <v>120</v>
      </c>
      <c r="U25" s="1" t="s">
        <v>120</v>
      </c>
      <c r="Y25" s="1"/>
      <c r="AA25" s="1"/>
      <c r="AB25" s="1"/>
    </row>
    <row r="26" spans="1:28" x14ac:dyDescent="0.3">
      <c r="B26" s="2"/>
      <c r="C26" s="25" t="s">
        <v>0</v>
      </c>
      <c r="D26" s="2" t="s">
        <v>1</v>
      </c>
      <c r="E26" s="2" t="s">
        <v>2</v>
      </c>
      <c r="F26" s="2" t="s">
        <v>3</v>
      </c>
      <c r="G26" s="2" t="s">
        <v>4</v>
      </c>
      <c r="H26" s="2" t="s">
        <v>5</v>
      </c>
      <c r="I26" s="2" t="s">
        <v>6</v>
      </c>
      <c r="J26" s="2" t="s">
        <v>7</v>
      </c>
      <c r="K26" s="2" t="s">
        <v>8</v>
      </c>
      <c r="L26" s="2" t="s">
        <v>9</v>
      </c>
      <c r="M26" s="1" t="s">
        <v>97</v>
      </c>
      <c r="N26" s="1" t="s">
        <v>97</v>
      </c>
      <c r="O26" s="1" t="s">
        <v>97</v>
      </c>
      <c r="P26" s="2" t="s">
        <v>97</v>
      </c>
      <c r="Q26" s="2" t="s">
        <v>97</v>
      </c>
      <c r="S26" s="2" t="s">
        <v>119</v>
      </c>
      <c r="T26" s="2" t="s">
        <v>119</v>
      </c>
      <c r="U26" s="2" t="s">
        <v>119</v>
      </c>
      <c r="V26" s="1" t="s">
        <v>119</v>
      </c>
      <c r="W26" s="1" t="s">
        <v>119</v>
      </c>
      <c r="X26" s="1" t="s">
        <v>127</v>
      </c>
      <c r="Y26" s="1"/>
      <c r="Z26" s="2"/>
      <c r="AB26" s="1"/>
    </row>
    <row r="27" spans="1:28" x14ac:dyDescent="0.3">
      <c r="A27" s="2" t="s">
        <v>57</v>
      </c>
      <c r="B27" s="1" t="s">
        <v>55</v>
      </c>
      <c r="C27" s="50">
        <f>Leq!C25</f>
        <v>0</v>
      </c>
      <c r="D27" s="50">
        <f>Leq!D25</f>
        <v>0</v>
      </c>
      <c r="E27" s="50">
        <f>Leq!E25</f>
        <v>287.33524082483848</v>
      </c>
      <c r="F27" s="50">
        <f>Leq!F25</f>
        <v>0</v>
      </c>
      <c r="G27" s="50">
        <f>Leq!G25</f>
        <v>0</v>
      </c>
      <c r="H27" s="50">
        <f>Leq!H25</f>
        <v>0</v>
      </c>
      <c r="I27" s="50">
        <f>Leq!I25</f>
        <v>0</v>
      </c>
      <c r="J27" s="50">
        <f>Leq!J25</f>
        <v>10.7897591751615</v>
      </c>
      <c r="K27" s="50">
        <f>Leq!K25</f>
        <v>0</v>
      </c>
      <c r="L27" s="50">
        <f>Leq!L25</f>
        <v>0</v>
      </c>
      <c r="M27" s="50">
        <f>Leq!M25</f>
        <v>0</v>
      </c>
      <c r="N27" s="50">
        <f>Leq!N25</f>
        <v>0</v>
      </c>
      <c r="O27" s="50">
        <f>Leq!O25</f>
        <v>0</v>
      </c>
      <c r="P27" s="50">
        <f>Leq!P25</f>
        <v>0</v>
      </c>
      <c r="Q27" s="50">
        <f>Leq!Q25</f>
        <v>0</v>
      </c>
      <c r="R27" s="50">
        <f>Leq!R25</f>
        <v>0</v>
      </c>
      <c r="S27" s="50">
        <f>Leq!S25</f>
        <v>0</v>
      </c>
      <c r="T27" s="50">
        <f>Leq!T25</f>
        <v>0</v>
      </c>
      <c r="U27" s="50">
        <f>Leq!U25</f>
        <v>0</v>
      </c>
      <c r="V27" s="50">
        <f>Leq!V25</f>
        <v>0</v>
      </c>
      <c r="W27" s="50">
        <f>Leq!W25</f>
        <v>0</v>
      </c>
      <c r="X27" s="50">
        <f>Leq!X25</f>
        <v>0</v>
      </c>
      <c r="Y27" s="50">
        <f>Leq!Y25</f>
        <v>0</v>
      </c>
      <c r="Z27" s="50">
        <f>Leq!Z25</f>
        <v>0</v>
      </c>
      <c r="AA27" s="50">
        <f>Leq!AA25</f>
        <v>0</v>
      </c>
      <c r="AB27" s="50">
        <f>Leq!AB25</f>
        <v>0</v>
      </c>
    </row>
    <row r="28" spans="1:28" x14ac:dyDescent="0.3">
      <c r="A28" s="1" t="s">
        <v>58</v>
      </c>
      <c r="B28" s="1" t="s">
        <v>59</v>
      </c>
      <c r="C28" s="44">
        <f>Leq!C26</f>
        <v>50</v>
      </c>
      <c r="D28" s="44">
        <f>Leq!D26</f>
        <v>30</v>
      </c>
      <c r="E28" s="44">
        <f>Leq!E26</f>
        <v>39</v>
      </c>
      <c r="F28" s="44">
        <f>Leq!F26</f>
        <v>50</v>
      </c>
      <c r="G28" s="44">
        <f>Leq!G26</f>
        <v>50</v>
      </c>
      <c r="H28" s="44">
        <f>Leq!H26</f>
        <v>50</v>
      </c>
      <c r="I28" s="44">
        <f>Leq!I26</f>
        <v>50</v>
      </c>
      <c r="J28" s="44">
        <f>Leq!J26</f>
        <v>39</v>
      </c>
      <c r="K28" s="44">
        <f>Leq!K26</f>
        <v>50</v>
      </c>
      <c r="L28" s="44">
        <f>Leq!L26</f>
        <v>50</v>
      </c>
      <c r="M28" s="44">
        <f>Leq!M26</f>
        <v>50</v>
      </c>
      <c r="N28" s="44">
        <f>Leq!N26</f>
        <v>50</v>
      </c>
      <c r="O28" s="44">
        <f>Leq!O26</f>
        <v>50</v>
      </c>
      <c r="P28" s="44">
        <f>Leq!P26</f>
        <v>50</v>
      </c>
      <c r="Q28" s="44">
        <f>Leq!Q26</f>
        <v>50</v>
      </c>
      <c r="R28" s="44">
        <f>Leq!R26</f>
        <v>50</v>
      </c>
      <c r="S28" s="44">
        <f>Leq!S26</f>
        <v>50</v>
      </c>
      <c r="T28" s="44">
        <f>Leq!T26</f>
        <v>50</v>
      </c>
      <c r="U28" s="44">
        <f>Leq!U26</f>
        <v>50</v>
      </c>
      <c r="V28" s="44">
        <f>Leq!V26</f>
        <v>50</v>
      </c>
      <c r="W28" s="44">
        <f>Leq!W26</f>
        <v>50</v>
      </c>
      <c r="X28" s="44">
        <f>Leq!X26</f>
        <v>50</v>
      </c>
      <c r="Y28" s="44">
        <f>Leq!Y26</f>
        <v>50</v>
      </c>
      <c r="Z28" s="44">
        <f>Leq!Z26</f>
        <v>50</v>
      </c>
      <c r="AA28" s="44">
        <f>Leq!AA26</f>
        <v>50</v>
      </c>
      <c r="AB28" s="44">
        <f>Leq!AB26</f>
        <v>50</v>
      </c>
    </row>
    <row r="29" spans="1:28" x14ac:dyDescent="0.3">
      <c r="A29" s="24" t="s">
        <v>60</v>
      </c>
      <c r="B29" s="1" t="s">
        <v>61</v>
      </c>
      <c r="C29" s="41">
        <f>Totalgeräusch!B25</f>
        <v>0</v>
      </c>
      <c r="D29" s="2"/>
      <c r="E29" s="2"/>
      <c r="F29" s="2"/>
      <c r="G29" s="2"/>
      <c r="H29" s="2"/>
      <c r="I29" s="2"/>
      <c r="J29" s="2"/>
      <c r="K29" s="2"/>
      <c r="L29" s="2"/>
    </row>
    <row r="32" spans="1:28" ht="20" x14ac:dyDescent="0.3">
      <c r="A32" s="13" t="s">
        <v>74</v>
      </c>
    </row>
    <row r="34" spans="1:28" x14ac:dyDescent="0.3">
      <c r="A34" s="1" t="s">
        <v>62</v>
      </c>
      <c r="C34" s="25" t="s">
        <v>0</v>
      </c>
      <c r="D34" s="2" t="s">
        <v>1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 t="s">
        <v>7</v>
      </c>
      <c r="K34" s="2" t="s">
        <v>8</v>
      </c>
      <c r="L34" s="2" t="s">
        <v>9</v>
      </c>
    </row>
    <row r="35" spans="1:28" x14ac:dyDescent="0.3">
      <c r="B35" s="1">
        <v>50</v>
      </c>
      <c r="C35" s="22">
        <f>IF(C$27=0,0,Totalgeräusch!B61+10*LOG(C$27/(1000*C$28)))</f>
        <v>0</v>
      </c>
      <c r="D35" s="22">
        <f>IF(D$27=0,0,Totalgeräusch!C61+10*LOG(D$27/(1000*D$28)))</f>
        <v>0</v>
      </c>
      <c r="E35" s="22">
        <f>IF(E$27=0,0,Totalgeräusch!D61+10*LOG(E$27/(1000*E$28)))</f>
        <v>70.082572795342827</v>
      </c>
      <c r="F35" s="22">
        <f>IF(F$27=0,0,Totalgeräusch!E61+10*LOG(F$27/(1000*F$28)))</f>
        <v>0</v>
      </c>
      <c r="G35" s="22">
        <f>IF(G$27=0,0,Totalgeräusch!F61+10*LOG(G$27/(1000*G$28)))</f>
        <v>0</v>
      </c>
      <c r="H35" s="22">
        <f>IF(H$27=0,0,Totalgeräusch!G61+10*LOG(H$27/(1000*H$28)))</f>
        <v>0</v>
      </c>
      <c r="I35" s="22">
        <f>IF(I$27=0,0,Totalgeräusch!H61+10*LOG(I$27/(1000*I$28)))</f>
        <v>0</v>
      </c>
      <c r="J35" s="22">
        <f>IF(J$27=0,0,Totalgeräusch!I61+10*LOG(J$27/(1000*J$28)))</f>
        <v>64.776044686205537</v>
      </c>
      <c r="K35" s="22">
        <f>IF(K$27=0,0,Totalgeräusch!J61+10*LOG(K$27/(1000*K$28)))</f>
        <v>0</v>
      </c>
      <c r="L35" s="22">
        <f>IF(L$27=0,0,Totalgeräusch!K61+10*LOG(L$27/(1000*L$28)))</f>
        <v>0</v>
      </c>
      <c r="M35" s="7">
        <f>IF(M$27=0,0,Totalgeräusch!L61+10*LOG(M$27/(1000*M$28)))</f>
        <v>0</v>
      </c>
      <c r="N35" s="7">
        <f>IF(N$27=0,0,Totalgeräusch!M61+10*LOG(N$27/(1000*N$28)))</f>
        <v>0</v>
      </c>
      <c r="O35" s="7">
        <f>IF(O$27=0,0,Totalgeräusch!N61+10*LOG(O$27/(1000*O$28)))</f>
        <v>0</v>
      </c>
      <c r="P35" s="7">
        <f>IF(P$27=0,0,Totalgeräusch!O61+10*LOG(P$27/(1000*P$28)))</f>
        <v>0</v>
      </c>
      <c r="Q35" s="7">
        <f>IF(Q$27=0,0,Totalgeräusch!P61+10*LOG(Q$27/(1000*Q$28)))</f>
        <v>0</v>
      </c>
      <c r="R35" s="7">
        <f>IF(R$27=0,0,Totalgeräusch!Q61+10*LOG(R$27/(1000*R$28)))</f>
        <v>0</v>
      </c>
      <c r="S35" s="7">
        <f>IF(S$27=0,0,Totalgeräusch!R61+10*LOG(S$27/(1000*S$28)))</f>
        <v>0</v>
      </c>
      <c r="T35" s="7">
        <f>IF(T$27=0,0,Totalgeräusch!S61+10*LOG(T$27/(1000*T$28)))</f>
        <v>0</v>
      </c>
      <c r="U35" s="7">
        <f>IF(U$27=0,0,Totalgeräusch!T61+10*LOG(U$27/(1000*U$28)))</f>
        <v>0</v>
      </c>
      <c r="V35" s="7">
        <f>IF(V$27=0,0,Totalgeräusch!U61+10*LOG(V$27/(1000*V$28)))</f>
        <v>0</v>
      </c>
      <c r="W35" s="7">
        <f>IF(W$27=0,0,Totalgeräusch!V61+10*LOG(W$27/(1000*W$28)))</f>
        <v>0</v>
      </c>
      <c r="X35" s="7">
        <f>IF(X$27=0,0,Totalgeräusch!W61+10*LOG(X$27/(1000*X$28)))</f>
        <v>0</v>
      </c>
      <c r="Y35" s="7">
        <f>IF(Y$27=0,0,Totalgeräusch!X61+10*LOG(Y$27/(1000*Y$28)))</f>
        <v>0</v>
      </c>
      <c r="Z35" s="7">
        <f>IF(Z$27=0,0,Totalgeräusch!Y61+10*LOG(Z$27/(1000*Z$28)))</f>
        <v>0</v>
      </c>
      <c r="AA35" s="7">
        <f>IF(AA$27=0,0,Totalgeräusch!Z61+10*LOG(AA$27/(1000*AA$28)))</f>
        <v>0</v>
      </c>
      <c r="AB35" s="7">
        <f>IF(AB$27=0,0,Totalgeräusch!AA61+10*LOG(AB$27/(1000*AB$28)))</f>
        <v>0</v>
      </c>
    </row>
    <row r="36" spans="1:28" x14ac:dyDescent="0.3">
      <c r="B36" s="1">
        <v>63</v>
      </c>
      <c r="C36" s="22">
        <f>IF(C$27=0,0,Totalgeräusch!B62+10*LOG(C$27/(1000*C$28)))</f>
        <v>0</v>
      </c>
      <c r="D36" s="22">
        <f>IF(D$27=0,0,Totalgeräusch!C62+10*LOG(D$27/(1000*D$28)))</f>
        <v>0</v>
      </c>
      <c r="E36" s="22">
        <f>IF(E$27=0,0,Totalgeräusch!D62+10*LOG(E$27/(1000*E$28)))</f>
        <v>68.476984320251489</v>
      </c>
      <c r="F36" s="22">
        <f>IF(F$27=0,0,Totalgeräusch!E62+10*LOG(F$27/(1000*F$28)))</f>
        <v>0</v>
      </c>
      <c r="G36" s="22">
        <f>IF(G$27=0,0,Totalgeräusch!F62+10*LOG(G$27/(1000*G$28)))</f>
        <v>0</v>
      </c>
      <c r="H36" s="22">
        <f>IF(H$27=0,0,Totalgeräusch!G62+10*LOG(H$27/(1000*H$28)))</f>
        <v>0</v>
      </c>
      <c r="I36" s="22">
        <f>IF(I$27=0,0,Totalgeräusch!H62+10*LOG(I$27/(1000*I$28)))</f>
        <v>0</v>
      </c>
      <c r="J36" s="22">
        <f>IF(J$27=0,0,Totalgeräusch!I62+10*LOG(J$27/(1000*J$28)))</f>
        <v>66.324626962064841</v>
      </c>
      <c r="K36" s="22">
        <f>IF(K$27=0,0,Totalgeräusch!J62+10*LOG(K$27/(1000*K$28)))</f>
        <v>0</v>
      </c>
      <c r="L36" s="22">
        <f>IF(L$27=0,0,Totalgeräusch!K62+10*LOG(L$27/(1000*L$28)))</f>
        <v>0</v>
      </c>
      <c r="M36" s="7">
        <f>IF(M$27=0,0,Totalgeräusch!L62+10*LOG(M$27/(1000*M$28)))</f>
        <v>0</v>
      </c>
      <c r="N36" s="7">
        <f>IF(N$27=0,0,Totalgeräusch!M62+10*LOG(N$27/(1000*N$28)))</f>
        <v>0</v>
      </c>
      <c r="O36" s="7">
        <f>IF(O$27=0,0,Totalgeräusch!N62+10*LOG(O$27/(1000*O$28)))</f>
        <v>0</v>
      </c>
      <c r="P36" s="7">
        <f>IF(P$27=0,0,Totalgeräusch!O62+10*LOG(P$27/(1000*P$28)))</f>
        <v>0</v>
      </c>
      <c r="Q36" s="7">
        <f>IF(Q$27=0,0,Totalgeräusch!P62+10*LOG(Q$27/(1000*Q$28)))</f>
        <v>0</v>
      </c>
      <c r="R36" s="7">
        <f>IF(R$27=0,0,Totalgeräusch!Q62+10*LOG(R$27/(1000*R$28)))</f>
        <v>0</v>
      </c>
      <c r="S36" s="7">
        <f>IF(S$27=0,0,Totalgeräusch!R62+10*LOG(S$27/(1000*S$28)))</f>
        <v>0</v>
      </c>
      <c r="T36" s="7">
        <f>IF(T$27=0,0,Totalgeräusch!S62+10*LOG(T$27/(1000*T$28)))</f>
        <v>0</v>
      </c>
      <c r="U36" s="7">
        <f>IF(U$27=0,0,Totalgeräusch!T62+10*LOG(U$27/(1000*U$28)))</f>
        <v>0</v>
      </c>
      <c r="V36" s="7">
        <f>IF(V$27=0,0,Totalgeräusch!U62+10*LOG(V$27/(1000*V$28)))</f>
        <v>0</v>
      </c>
      <c r="W36" s="7">
        <f>IF(W$27=0,0,Totalgeräusch!V62+10*LOG(W$27/(1000*W$28)))</f>
        <v>0</v>
      </c>
      <c r="X36" s="7">
        <f>IF(X$27=0,0,Totalgeräusch!W62+10*LOG(X$27/(1000*X$28)))</f>
        <v>0</v>
      </c>
      <c r="Y36" s="7">
        <f>IF(Y$27=0,0,Totalgeräusch!X62+10*LOG(Y$27/(1000*Y$28)))</f>
        <v>0</v>
      </c>
      <c r="Z36" s="7">
        <f>IF(Z$27=0,0,Totalgeräusch!Y62+10*LOG(Z$27/(1000*Z$28)))</f>
        <v>0</v>
      </c>
      <c r="AA36" s="7">
        <f>IF(AA$27=0,0,Totalgeräusch!Z62+10*LOG(AA$27/(1000*AA$28)))</f>
        <v>0</v>
      </c>
      <c r="AB36" s="7">
        <f>IF(AB$27=0,0,Totalgeräusch!AA62+10*LOG(AB$27/(1000*AB$28)))</f>
        <v>0</v>
      </c>
    </row>
    <row r="37" spans="1:28" x14ac:dyDescent="0.3">
      <c r="B37" s="1">
        <v>80</v>
      </c>
      <c r="C37" s="22">
        <f>IF(C$27=0,0,Totalgeräusch!B63+10*LOG(C$27/(1000*C$28)))</f>
        <v>0</v>
      </c>
      <c r="D37" s="22">
        <f>IF(D$27=0,0,Totalgeräusch!C63+10*LOG(D$27/(1000*D$28)))</f>
        <v>0</v>
      </c>
      <c r="E37" s="22">
        <f>IF(E$27=0,0,Totalgeräusch!D63+10*LOG(E$27/(1000*E$28)))</f>
        <v>67.652966846888688</v>
      </c>
      <c r="F37" s="22">
        <f>IF(F$27=0,0,Totalgeräusch!E63+10*LOG(F$27/(1000*F$28)))</f>
        <v>0</v>
      </c>
      <c r="G37" s="22">
        <f>IF(G$27=0,0,Totalgeräusch!F63+10*LOG(G$27/(1000*G$28)))</f>
        <v>0</v>
      </c>
      <c r="H37" s="22">
        <f>IF(H$27=0,0,Totalgeräusch!G63+10*LOG(H$27/(1000*H$28)))</f>
        <v>0</v>
      </c>
      <c r="I37" s="22">
        <f>IF(I$27=0,0,Totalgeräusch!H63+10*LOG(I$27/(1000*I$28)))</f>
        <v>0</v>
      </c>
      <c r="J37" s="22">
        <f>IF(J$27=0,0,Totalgeräusch!I63+10*LOG(J$27/(1000*J$28)))</f>
        <v>63.867187567483612</v>
      </c>
      <c r="K37" s="22">
        <f>IF(K$27=0,0,Totalgeräusch!J63+10*LOG(K$27/(1000*K$28)))</f>
        <v>0</v>
      </c>
      <c r="L37" s="22">
        <f>IF(L$27=0,0,Totalgeräusch!K63+10*LOG(L$27/(1000*L$28)))</f>
        <v>0</v>
      </c>
      <c r="M37" s="7">
        <f>IF(M$27=0,0,Totalgeräusch!L63+10*LOG(M$27/(1000*M$28)))</f>
        <v>0</v>
      </c>
      <c r="N37" s="7">
        <f>IF(N$27=0,0,Totalgeräusch!M63+10*LOG(N$27/(1000*N$28)))</f>
        <v>0</v>
      </c>
      <c r="O37" s="7">
        <f>IF(O$27=0,0,Totalgeräusch!N63+10*LOG(O$27/(1000*O$28)))</f>
        <v>0</v>
      </c>
      <c r="P37" s="7">
        <f>IF(P$27=0,0,Totalgeräusch!O63+10*LOG(P$27/(1000*P$28)))</f>
        <v>0</v>
      </c>
      <c r="Q37" s="7">
        <f>IF(Q$27=0,0,Totalgeräusch!P63+10*LOG(Q$27/(1000*Q$28)))</f>
        <v>0</v>
      </c>
      <c r="R37" s="7">
        <f>IF(R$27=0,0,Totalgeräusch!Q63+10*LOG(R$27/(1000*R$28)))</f>
        <v>0</v>
      </c>
      <c r="S37" s="7">
        <f>IF(S$27=0,0,Totalgeräusch!R63+10*LOG(S$27/(1000*S$28)))</f>
        <v>0</v>
      </c>
      <c r="T37" s="7">
        <f>IF(T$27=0,0,Totalgeräusch!S63+10*LOG(T$27/(1000*T$28)))</f>
        <v>0</v>
      </c>
      <c r="U37" s="7">
        <f>IF(U$27=0,0,Totalgeräusch!T63+10*LOG(U$27/(1000*U$28)))</f>
        <v>0</v>
      </c>
      <c r="V37" s="7">
        <f>IF(V$27=0,0,Totalgeräusch!U63+10*LOG(V$27/(1000*V$28)))</f>
        <v>0</v>
      </c>
      <c r="W37" s="7">
        <f>IF(W$27=0,0,Totalgeräusch!V63+10*LOG(W$27/(1000*W$28)))</f>
        <v>0</v>
      </c>
      <c r="X37" s="7">
        <f>IF(X$27=0,0,Totalgeräusch!W63+10*LOG(X$27/(1000*X$28)))</f>
        <v>0</v>
      </c>
      <c r="Y37" s="7">
        <f>IF(Y$27=0,0,Totalgeräusch!X63+10*LOG(Y$27/(1000*Y$28)))</f>
        <v>0</v>
      </c>
      <c r="Z37" s="7">
        <f>IF(Z$27=0,0,Totalgeräusch!Y63+10*LOG(Z$27/(1000*Z$28)))</f>
        <v>0</v>
      </c>
      <c r="AA37" s="7">
        <f>IF(AA$27=0,0,Totalgeräusch!Z63+10*LOG(AA$27/(1000*AA$28)))</f>
        <v>0</v>
      </c>
      <c r="AB37" s="7">
        <f>IF(AB$27=0,0,Totalgeräusch!AA63+10*LOG(AB$27/(1000*AB$28)))</f>
        <v>0</v>
      </c>
    </row>
    <row r="38" spans="1:28" x14ac:dyDescent="0.3">
      <c r="B38" s="1">
        <v>100</v>
      </c>
      <c r="C38" s="22">
        <f>IF(C$27=0,0,Totalgeräusch!B64+10*LOG(C$27/(1000*C$28)))</f>
        <v>0</v>
      </c>
      <c r="D38" s="22">
        <f>IF(D$27=0,0,Totalgeräusch!C64+10*LOG(D$27/(1000*D$28)))</f>
        <v>0</v>
      </c>
      <c r="E38" s="22">
        <f>IF(E$27=0,0,Totalgeräusch!D64+10*LOG(E$27/(1000*E$28)))</f>
        <v>63.748002905777511</v>
      </c>
      <c r="F38" s="22">
        <f>IF(F$27=0,0,Totalgeräusch!E64+10*LOG(F$27/(1000*F$28)))</f>
        <v>0</v>
      </c>
      <c r="G38" s="22">
        <f>IF(G$27=0,0,Totalgeräusch!F64+10*LOG(G$27/(1000*G$28)))</f>
        <v>0</v>
      </c>
      <c r="H38" s="22">
        <f>IF(H$27=0,0,Totalgeräusch!G64+10*LOG(H$27/(1000*H$28)))</f>
        <v>0</v>
      </c>
      <c r="I38" s="22">
        <f>IF(I$27=0,0,Totalgeräusch!H64+10*LOG(I$27/(1000*I$28)))</f>
        <v>0</v>
      </c>
      <c r="J38" s="22">
        <f>IF(J$27=0,0,Totalgeräusch!I64+10*LOG(J$27/(1000*J$28)))</f>
        <v>61.136717122960292</v>
      </c>
      <c r="K38" s="22">
        <f>IF(K$27=0,0,Totalgeräusch!J64+10*LOG(K$27/(1000*K$28)))</f>
        <v>0</v>
      </c>
      <c r="L38" s="22">
        <f>IF(L$27=0,0,Totalgeräusch!K64+10*LOG(L$27/(1000*L$28)))</f>
        <v>0</v>
      </c>
      <c r="M38" s="7">
        <f>IF(M$27=0,0,Totalgeräusch!L64+10*LOG(M$27/(1000*M$28)))</f>
        <v>0</v>
      </c>
      <c r="N38" s="7">
        <f>IF(N$27=0,0,Totalgeräusch!M64+10*LOG(N$27/(1000*N$28)))</f>
        <v>0</v>
      </c>
      <c r="O38" s="7">
        <f>IF(O$27=0,0,Totalgeräusch!N64+10*LOG(O$27/(1000*O$28)))</f>
        <v>0</v>
      </c>
      <c r="P38" s="7">
        <f>IF(P$27=0,0,Totalgeräusch!O64+10*LOG(P$27/(1000*P$28)))</f>
        <v>0</v>
      </c>
      <c r="Q38" s="7">
        <f>IF(Q$27=0,0,Totalgeräusch!P64+10*LOG(Q$27/(1000*Q$28)))</f>
        <v>0</v>
      </c>
      <c r="R38" s="7">
        <f>IF(R$27=0,0,Totalgeräusch!Q64+10*LOG(R$27/(1000*R$28)))</f>
        <v>0</v>
      </c>
      <c r="S38" s="7">
        <f>IF(S$27=0,0,Totalgeräusch!R64+10*LOG(S$27/(1000*S$28)))</f>
        <v>0</v>
      </c>
      <c r="T38" s="7">
        <f>IF(T$27=0,0,Totalgeräusch!S64+10*LOG(T$27/(1000*T$28)))</f>
        <v>0</v>
      </c>
      <c r="U38" s="7">
        <f>IF(U$27=0,0,Totalgeräusch!T64+10*LOG(U$27/(1000*U$28)))</f>
        <v>0</v>
      </c>
      <c r="V38" s="7">
        <f>IF(V$27=0,0,Totalgeräusch!U64+10*LOG(V$27/(1000*V$28)))</f>
        <v>0</v>
      </c>
      <c r="W38" s="7">
        <f>IF(W$27=0,0,Totalgeräusch!V64+10*LOG(W$27/(1000*W$28)))</f>
        <v>0</v>
      </c>
      <c r="X38" s="7">
        <f>IF(X$27=0,0,Totalgeräusch!W64+10*LOG(X$27/(1000*X$28)))</f>
        <v>0</v>
      </c>
      <c r="Y38" s="7">
        <f>IF(Y$27=0,0,Totalgeräusch!X64+10*LOG(Y$27/(1000*Y$28)))</f>
        <v>0</v>
      </c>
      <c r="Z38" s="7">
        <f>IF(Z$27=0,0,Totalgeräusch!Y64+10*LOG(Z$27/(1000*Z$28)))</f>
        <v>0</v>
      </c>
      <c r="AA38" s="7">
        <f>IF(AA$27=0,0,Totalgeräusch!Z64+10*LOG(AA$27/(1000*AA$28)))</f>
        <v>0</v>
      </c>
      <c r="AB38" s="7">
        <f>IF(AB$27=0,0,Totalgeräusch!AA64+10*LOG(AB$27/(1000*AB$28)))</f>
        <v>0</v>
      </c>
    </row>
    <row r="39" spans="1:28" x14ac:dyDescent="0.3">
      <c r="B39" s="1">
        <v>125</v>
      </c>
      <c r="C39" s="22">
        <f>IF(C$27=0,0,Totalgeräusch!B65+10*LOG(C$27/(1000*C$28)))</f>
        <v>0</v>
      </c>
      <c r="D39" s="22">
        <f>IF(D$27=0,0,Totalgeräusch!C65+10*LOG(D$27/(1000*D$28)))</f>
        <v>0</v>
      </c>
      <c r="E39" s="22">
        <f>IF(E$27=0,0,Totalgeräusch!D65+10*LOG(E$27/(1000*E$28)))</f>
        <v>61.120798413823749</v>
      </c>
      <c r="F39" s="22">
        <f>IF(F$27=0,0,Totalgeräusch!E65+10*LOG(F$27/(1000*F$28)))</f>
        <v>0</v>
      </c>
      <c r="G39" s="22">
        <f>IF(G$27=0,0,Totalgeräusch!F65+10*LOG(G$27/(1000*G$28)))</f>
        <v>0</v>
      </c>
      <c r="H39" s="22">
        <f>IF(H$27=0,0,Totalgeräusch!G65+10*LOG(H$27/(1000*H$28)))</f>
        <v>0</v>
      </c>
      <c r="I39" s="22">
        <f>IF(I$27=0,0,Totalgeräusch!H65+10*LOG(I$27/(1000*I$28)))</f>
        <v>0</v>
      </c>
      <c r="J39" s="22">
        <f>IF(J$27=0,0,Totalgeräusch!I65+10*LOG(J$27/(1000*J$28)))</f>
        <v>60.627127120913684</v>
      </c>
      <c r="K39" s="22">
        <f>IF(K$27=0,0,Totalgeräusch!J65+10*LOG(K$27/(1000*K$28)))</f>
        <v>0</v>
      </c>
      <c r="L39" s="22">
        <f>IF(L$27=0,0,Totalgeräusch!K65+10*LOG(L$27/(1000*L$28)))</f>
        <v>0</v>
      </c>
      <c r="M39" s="7">
        <f>IF(M$27=0,0,Totalgeräusch!L65+10*LOG(M$27/(1000*M$28)))</f>
        <v>0</v>
      </c>
      <c r="N39" s="7">
        <f>IF(N$27=0,0,Totalgeräusch!M65+10*LOG(N$27/(1000*N$28)))</f>
        <v>0</v>
      </c>
      <c r="O39" s="7">
        <f>IF(O$27=0,0,Totalgeräusch!N65+10*LOG(O$27/(1000*O$28)))</f>
        <v>0</v>
      </c>
      <c r="P39" s="7">
        <f>IF(P$27=0,0,Totalgeräusch!O65+10*LOG(P$27/(1000*P$28)))</f>
        <v>0</v>
      </c>
      <c r="Q39" s="7">
        <f>IF(Q$27=0,0,Totalgeräusch!P65+10*LOG(Q$27/(1000*Q$28)))</f>
        <v>0</v>
      </c>
      <c r="R39" s="7">
        <f>IF(R$27=0,0,Totalgeräusch!Q65+10*LOG(R$27/(1000*R$28)))</f>
        <v>0</v>
      </c>
      <c r="S39" s="7">
        <f>IF(S$27=0,0,Totalgeräusch!R65+10*LOG(S$27/(1000*S$28)))</f>
        <v>0</v>
      </c>
      <c r="T39" s="7">
        <f>IF(T$27=0,0,Totalgeräusch!S65+10*LOG(T$27/(1000*T$28)))</f>
        <v>0</v>
      </c>
      <c r="U39" s="7">
        <f>IF(U$27=0,0,Totalgeräusch!T65+10*LOG(U$27/(1000*U$28)))</f>
        <v>0</v>
      </c>
      <c r="V39" s="7">
        <f>IF(V$27=0,0,Totalgeräusch!U65+10*LOG(V$27/(1000*V$28)))</f>
        <v>0</v>
      </c>
      <c r="W39" s="7">
        <f>IF(W$27=0,0,Totalgeräusch!V65+10*LOG(W$27/(1000*W$28)))</f>
        <v>0</v>
      </c>
      <c r="X39" s="7">
        <f>IF(X$27=0,0,Totalgeräusch!W65+10*LOG(X$27/(1000*X$28)))</f>
        <v>0</v>
      </c>
      <c r="Y39" s="7">
        <f>IF(Y$27=0,0,Totalgeräusch!X65+10*LOG(Y$27/(1000*Y$28)))</f>
        <v>0</v>
      </c>
      <c r="Z39" s="7">
        <f>IF(Z$27=0,0,Totalgeräusch!Y65+10*LOG(Z$27/(1000*Z$28)))</f>
        <v>0</v>
      </c>
      <c r="AA39" s="7">
        <f>IF(AA$27=0,0,Totalgeräusch!Z65+10*LOG(AA$27/(1000*AA$28)))</f>
        <v>0</v>
      </c>
      <c r="AB39" s="7">
        <f>IF(AB$27=0,0,Totalgeräusch!AA65+10*LOG(AB$27/(1000*AB$28)))</f>
        <v>0</v>
      </c>
    </row>
    <row r="40" spans="1:28" x14ac:dyDescent="0.3">
      <c r="B40" s="1">
        <v>160</v>
      </c>
      <c r="C40" s="22">
        <f>IF(C$27=0,0,Totalgeräusch!B66+10*LOG(C$27/(1000*C$28)))</f>
        <v>0</v>
      </c>
      <c r="D40" s="22">
        <f>IF(D$27=0,0,Totalgeräusch!C66+10*LOG(D$27/(1000*D$28)))</f>
        <v>0</v>
      </c>
      <c r="E40" s="22">
        <f>IF(E$27=0,0,Totalgeräusch!D66+10*LOG(E$27/(1000*E$28)))</f>
        <v>60.796862645220287</v>
      </c>
      <c r="F40" s="22">
        <f>IF(F$27=0,0,Totalgeräusch!E66+10*LOG(F$27/(1000*F$28)))</f>
        <v>0</v>
      </c>
      <c r="G40" s="22">
        <f>IF(G$27=0,0,Totalgeräusch!F66+10*LOG(G$27/(1000*G$28)))</f>
        <v>0</v>
      </c>
      <c r="H40" s="22">
        <f>IF(H$27=0,0,Totalgeräusch!G66+10*LOG(H$27/(1000*H$28)))</f>
        <v>0</v>
      </c>
      <c r="I40" s="22">
        <f>IF(I$27=0,0,Totalgeräusch!H66+10*LOG(I$27/(1000*I$28)))</f>
        <v>0</v>
      </c>
      <c r="J40" s="22">
        <f>IF(J$27=0,0,Totalgeräusch!I66+10*LOG(J$27/(1000*J$28)))</f>
        <v>59.797735647598344</v>
      </c>
      <c r="K40" s="22">
        <f>IF(K$27=0,0,Totalgeräusch!J66+10*LOG(K$27/(1000*K$28)))</f>
        <v>0</v>
      </c>
      <c r="L40" s="22">
        <f>IF(L$27=0,0,Totalgeräusch!K66+10*LOG(L$27/(1000*L$28)))</f>
        <v>0</v>
      </c>
      <c r="M40" s="7">
        <f>IF(M$27=0,0,Totalgeräusch!L66+10*LOG(M$27/(1000*M$28)))</f>
        <v>0</v>
      </c>
      <c r="N40" s="7">
        <f>IF(N$27=0,0,Totalgeräusch!M66+10*LOG(N$27/(1000*N$28)))</f>
        <v>0</v>
      </c>
      <c r="O40" s="7">
        <f>IF(O$27=0,0,Totalgeräusch!N66+10*LOG(O$27/(1000*O$28)))</f>
        <v>0</v>
      </c>
      <c r="P40" s="7">
        <f>IF(P$27=0,0,Totalgeräusch!O66+10*LOG(P$27/(1000*P$28)))</f>
        <v>0</v>
      </c>
      <c r="Q40" s="7">
        <f>IF(Q$27=0,0,Totalgeräusch!P66+10*LOG(Q$27/(1000*Q$28)))</f>
        <v>0</v>
      </c>
      <c r="R40" s="7">
        <f>IF(R$27=0,0,Totalgeräusch!Q66+10*LOG(R$27/(1000*R$28)))</f>
        <v>0</v>
      </c>
      <c r="S40" s="7">
        <f>IF(S$27=0,0,Totalgeräusch!R66+10*LOG(S$27/(1000*S$28)))</f>
        <v>0</v>
      </c>
      <c r="T40" s="7">
        <f>IF(T$27=0,0,Totalgeräusch!S66+10*LOG(T$27/(1000*T$28)))</f>
        <v>0</v>
      </c>
      <c r="U40" s="7">
        <f>IF(U$27=0,0,Totalgeräusch!T66+10*LOG(U$27/(1000*U$28)))</f>
        <v>0</v>
      </c>
      <c r="V40" s="7">
        <f>IF(V$27=0,0,Totalgeräusch!U66+10*LOG(V$27/(1000*V$28)))</f>
        <v>0</v>
      </c>
      <c r="W40" s="7">
        <f>IF(W$27=0,0,Totalgeräusch!V66+10*LOG(W$27/(1000*W$28)))</f>
        <v>0</v>
      </c>
      <c r="X40" s="7">
        <f>IF(X$27=0,0,Totalgeräusch!W66+10*LOG(X$27/(1000*X$28)))</f>
        <v>0</v>
      </c>
      <c r="Y40" s="7">
        <f>IF(Y$27=0,0,Totalgeräusch!X66+10*LOG(Y$27/(1000*Y$28)))</f>
        <v>0</v>
      </c>
      <c r="Z40" s="7">
        <f>IF(Z$27=0,0,Totalgeräusch!Y66+10*LOG(Z$27/(1000*Z$28)))</f>
        <v>0</v>
      </c>
      <c r="AA40" s="7">
        <f>IF(AA$27=0,0,Totalgeräusch!Z66+10*LOG(AA$27/(1000*AA$28)))</f>
        <v>0</v>
      </c>
      <c r="AB40" s="7">
        <f>IF(AB$27=0,0,Totalgeräusch!AA66+10*LOG(AB$27/(1000*AB$28)))</f>
        <v>0</v>
      </c>
    </row>
    <row r="41" spans="1:28" x14ac:dyDescent="0.3">
      <c r="B41" s="1">
        <v>200</v>
      </c>
      <c r="C41" s="39">
        <f>IF(C$27=0,0,Totalgeräusch!B67+10*LOG(C$27/(1000*C$28)))</f>
        <v>0</v>
      </c>
      <c r="D41" s="22">
        <f>IF(D$27=0,0,Totalgeräusch!C67+10*LOG(D$27/(1000*D$28)))</f>
        <v>0</v>
      </c>
      <c r="E41" s="22">
        <f>IF(E$27=0,0,Totalgeräusch!D67+10*LOG(E$27/(1000*E$28)))</f>
        <v>60.714415952834074</v>
      </c>
      <c r="F41" s="22">
        <f>IF(F$27=0,0,Totalgeräusch!E67+10*LOG(F$27/(1000*F$28)))</f>
        <v>0</v>
      </c>
      <c r="G41" s="22">
        <f>IF(G$27=0,0,Totalgeräusch!F67+10*LOG(G$27/(1000*G$28)))</f>
        <v>0</v>
      </c>
      <c r="H41" s="22">
        <f>IF(H$27=0,0,Totalgeräusch!G67+10*LOG(H$27/(1000*H$28)))</f>
        <v>0</v>
      </c>
      <c r="I41" s="39">
        <f>IF(I$27=0,0,Totalgeräusch!H67+10*LOG(I$27/(1000*I$28)))</f>
        <v>0</v>
      </c>
      <c r="J41" s="22">
        <f>IF(J$27=0,0,Totalgeräusch!I67+10*LOG(J$27/(1000*J$28)))</f>
        <v>57.962931961228477</v>
      </c>
      <c r="K41" s="39">
        <f>IF(K$27=0,0,Totalgeräusch!J67+10*LOG(K$27/(1000*K$28)))</f>
        <v>0</v>
      </c>
      <c r="L41" s="22">
        <f>IF(L$27=0,0,Totalgeräusch!K67+10*LOG(L$27/(1000*L$28)))</f>
        <v>0</v>
      </c>
      <c r="M41" s="7">
        <f>IF(M$27=0,0,Totalgeräusch!L67+10*LOG(M$27/(1000*M$28)))</f>
        <v>0</v>
      </c>
      <c r="N41" s="7">
        <f>IF(N$27=0,0,Totalgeräusch!M67+10*LOG(N$27/(1000*N$28)))</f>
        <v>0</v>
      </c>
      <c r="O41" s="7">
        <f>IF(O$27=0,0,Totalgeräusch!N67+10*LOG(O$27/(1000*O$28)))</f>
        <v>0</v>
      </c>
      <c r="P41" s="7">
        <f>IF(P$27=0,0,Totalgeräusch!O67+10*LOG(P$27/(1000*P$28)))</f>
        <v>0</v>
      </c>
      <c r="Q41" s="7">
        <f>IF(Q$27=0,0,Totalgeräusch!P67+10*LOG(Q$27/(1000*Q$28)))</f>
        <v>0</v>
      </c>
      <c r="R41" s="7">
        <f>IF(R$27=0,0,Totalgeräusch!Q67+10*LOG(R$27/(1000*R$28)))</f>
        <v>0</v>
      </c>
      <c r="S41" s="7">
        <f>IF(S$27=0,0,Totalgeräusch!R67+10*LOG(S$27/(1000*S$28)))</f>
        <v>0</v>
      </c>
      <c r="T41" s="7">
        <f>IF(T$27=0,0,Totalgeräusch!S67+10*LOG(T$27/(1000*T$28)))</f>
        <v>0</v>
      </c>
      <c r="U41" s="7">
        <f>IF(U$27=0,0,Totalgeräusch!T67+10*LOG(U$27/(1000*U$28)))</f>
        <v>0</v>
      </c>
      <c r="V41" s="7">
        <f>IF(V$27=0,0,Totalgeräusch!U67+10*LOG(V$27/(1000*V$28)))</f>
        <v>0</v>
      </c>
      <c r="W41" s="7">
        <f>IF(W$27=0,0,Totalgeräusch!V67+10*LOG(W$27/(1000*W$28)))</f>
        <v>0</v>
      </c>
      <c r="X41" s="7">
        <f>IF(X$27=0,0,Totalgeräusch!W67+10*LOG(X$27/(1000*X$28)))</f>
        <v>0</v>
      </c>
      <c r="Y41" s="7">
        <f>IF(Y$27=0,0,Totalgeräusch!X67+10*LOG(Y$27/(1000*Y$28)))</f>
        <v>0</v>
      </c>
      <c r="Z41" s="7">
        <f>IF(Z$27=0,0,Totalgeräusch!Y67+10*LOG(Z$27/(1000*Z$28)))</f>
        <v>0</v>
      </c>
      <c r="AA41" s="7">
        <f>IF(AA$27=0,0,Totalgeräusch!Z67+10*LOG(AA$27/(1000*AA$28)))</f>
        <v>0</v>
      </c>
      <c r="AB41" s="7">
        <f>IF(AB$27=0,0,Totalgeräusch!AA67+10*LOG(AB$27/(1000*AB$28)))</f>
        <v>0</v>
      </c>
    </row>
    <row r="42" spans="1:28" x14ac:dyDescent="0.3">
      <c r="B42" s="1">
        <v>250</v>
      </c>
      <c r="C42" s="22">
        <f>IF(C$27=0,0,Totalgeräusch!B68+10*LOG(C$27/(1000*C$28)))</f>
        <v>0</v>
      </c>
      <c r="D42" s="22">
        <f>IF(D$27=0,0,Totalgeräusch!C68+10*LOG(D$27/(1000*D$28)))</f>
        <v>0</v>
      </c>
      <c r="E42" s="22">
        <f>IF(E$27=0,0,Totalgeräusch!D68+10*LOG(E$27/(1000*E$28)))</f>
        <v>62.301860234641197</v>
      </c>
      <c r="F42" s="22">
        <f>IF(F$27=0,0,Totalgeräusch!E68+10*LOG(F$27/(1000*F$28)))</f>
        <v>0</v>
      </c>
      <c r="G42" s="22">
        <f>IF(G$27=0,0,Totalgeräusch!F68+10*LOG(G$27/(1000*G$28)))</f>
        <v>0</v>
      </c>
      <c r="H42" s="22">
        <f>IF(H$27=0,0,Totalgeräusch!G68+10*LOG(H$27/(1000*H$28)))</f>
        <v>0</v>
      </c>
      <c r="I42" s="22">
        <f>IF(I$27=0,0,Totalgeräusch!H68+10*LOG(I$27/(1000*I$28)))</f>
        <v>0</v>
      </c>
      <c r="J42" s="39">
        <f>IF(J$27=0,0,Totalgeräusch!I68+10*LOG(J$27/(1000*J$28)))</f>
        <v>59.001120093258621</v>
      </c>
      <c r="K42" s="22">
        <f>IF(K$27=0,0,Totalgeräusch!J68+10*LOG(K$27/(1000*K$28)))</f>
        <v>0</v>
      </c>
      <c r="L42" s="22">
        <f>IF(L$27=0,0,Totalgeräusch!K68+10*LOG(L$27/(1000*L$28)))</f>
        <v>0</v>
      </c>
      <c r="M42" s="7">
        <f>IF(M$27=0,0,Totalgeräusch!L68+10*LOG(M$27/(1000*M$28)))</f>
        <v>0</v>
      </c>
      <c r="N42" s="7">
        <f>IF(N$27=0,0,Totalgeräusch!M68+10*LOG(N$27/(1000*N$28)))</f>
        <v>0</v>
      </c>
      <c r="O42" s="7">
        <f>IF(O$27=0,0,Totalgeräusch!N68+10*LOG(O$27/(1000*O$28)))</f>
        <v>0</v>
      </c>
      <c r="P42" s="7">
        <f>IF(P$27=0,0,Totalgeräusch!O68+10*LOG(P$27/(1000*P$28)))</f>
        <v>0</v>
      </c>
      <c r="Q42" s="7">
        <f>IF(Q$27=0,0,Totalgeräusch!P68+10*LOG(Q$27/(1000*Q$28)))</f>
        <v>0</v>
      </c>
      <c r="R42" s="7">
        <f>IF(R$27=0,0,Totalgeräusch!Q68+10*LOG(R$27/(1000*R$28)))</f>
        <v>0</v>
      </c>
      <c r="S42" s="7">
        <f>IF(S$27=0,0,Totalgeräusch!R68+10*LOG(S$27/(1000*S$28)))</f>
        <v>0</v>
      </c>
      <c r="T42" s="7">
        <f>IF(T$27=0,0,Totalgeräusch!S68+10*LOG(T$27/(1000*T$28)))</f>
        <v>0</v>
      </c>
      <c r="U42" s="7">
        <f>IF(U$27=0,0,Totalgeräusch!T68+10*LOG(U$27/(1000*U$28)))</f>
        <v>0</v>
      </c>
      <c r="V42" s="7">
        <f>IF(V$27=0,0,Totalgeräusch!U68+10*LOG(V$27/(1000*V$28)))</f>
        <v>0</v>
      </c>
      <c r="W42" s="7">
        <f>IF(W$27=0,0,Totalgeräusch!V68+10*LOG(W$27/(1000*W$28)))</f>
        <v>0</v>
      </c>
      <c r="X42" s="7">
        <f>IF(X$27=0,0,Totalgeräusch!W68+10*LOG(X$27/(1000*X$28)))</f>
        <v>0</v>
      </c>
      <c r="Y42" s="7">
        <f>IF(Y$27=0,0,Totalgeräusch!X68+10*LOG(Y$27/(1000*Y$28)))</f>
        <v>0</v>
      </c>
      <c r="Z42" s="7">
        <f>IF(Z$27=0,0,Totalgeräusch!Y68+10*LOG(Z$27/(1000*Z$28)))</f>
        <v>0</v>
      </c>
      <c r="AA42" s="7">
        <f>IF(AA$27=0,0,Totalgeräusch!Z68+10*LOG(AA$27/(1000*AA$28)))</f>
        <v>0</v>
      </c>
      <c r="AB42" s="7">
        <f>IF(AB$27=0,0,Totalgeräusch!AA68+10*LOG(AB$27/(1000*AB$28)))</f>
        <v>0</v>
      </c>
    </row>
    <row r="43" spans="1:28" x14ac:dyDescent="0.3">
      <c r="B43" s="1">
        <v>315</v>
      </c>
      <c r="C43" s="22">
        <f>IF(C$27=0,0,Totalgeräusch!B69+10*LOG(C$27/(1000*C$28)))</f>
        <v>0</v>
      </c>
      <c r="D43" s="22">
        <f>IF(D$27=0,0,Totalgeräusch!C69+10*LOG(D$27/(1000*D$28)))</f>
        <v>0</v>
      </c>
      <c r="E43" s="22">
        <f>IF(E$27=0,0,Totalgeräusch!D69+10*LOG(E$27/(1000*E$28)))</f>
        <v>62.111385658604391</v>
      </c>
      <c r="F43" s="22">
        <f>IF(F$27=0,0,Totalgeräusch!E69+10*LOG(F$27/(1000*F$28)))</f>
        <v>0</v>
      </c>
      <c r="G43" s="22">
        <f>IF(G$27=0,0,Totalgeräusch!F69+10*LOG(G$27/(1000*G$28)))</f>
        <v>0</v>
      </c>
      <c r="H43" s="22">
        <f>IF(H$27=0,0,Totalgeräusch!G69+10*LOG(H$27/(1000*H$28)))</f>
        <v>0</v>
      </c>
      <c r="I43" s="22">
        <f>IF(I$27=0,0,Totalgeräusch!H69+10*LOG(I$27/(1000*I$28)))</f>
        <v>0</v>
      </c>
      <c r="J43" s="39">
        <f>IF(J$27=0,0,Totalgeräusch!I69+10*LOG(J$27/(1000*J$28)))</f>
        <v>60.987275266782106</v>
      </c>
      <c r="K43" s="39">
        <f>IF(K$27=0,0,Totalgeräusch!J69+10*LOG(K$27/(1000*K$28)))</f>
        <v>0</v>
      </c>
      <c r="L43" s="22">
        <f>IF(L$27=0,0,Totalgeräusch!K69+10*LOG(L$27/(1000*L$28)))</f>
        <v>0</v>
      </c>
      <c r="M43" s="7">
        <f>IF(M$27=0,0,Totalgeräusch!L69+10*LOG(M$27/(1000*M$28)))</f>
        <v>0</v>
      </c>
      <c r="N43" s="7">
        <f>IF(N$27=0,0,Totalgeräusch!M69+10*LOG(N$27/(1000*N$28)))</f>
        <v>0</v>
      </c>
      <c r="O43" s="7">
        <f>IF(O$27=0,0,Totalgeräusch!N69+10*LOG(O$27/(1000*O$28)))</f>
        <v>0</v>
      </c>
      <c r="P43" s="7">
        <f>IF(P$27=0,0,Totalgeräusch!O69+10*LOG(P$27/(1000*P$28)))</f>
        <v>0</v>
      </c>
      <c r="Q43" s="7">
        <f>IF(Q$27=0,0,Totalgeräusch!P69+10*LOG(Q$27/(1000*Q$28)))</f>
        <v>0</v>
      </c>
      <c r="R43" s="7">
        <f>IF(R$27=0,0,Totalgeräusch!Q69+10*LOG(R$27/(1000*R$28)))</f>
        <v>0</v>
      </c>
      <c r="S43" s="7">
        <f>IF(S$27=0,0,Totalgeräusch!R69+10*LOG(S$27/(1000*S$28)))</f>
        <v>0</v>
      </c>
      <c r="T43" s="7">
        <f>IF(T$27=0,0,Totalgeräusch!S69+10*LOG(T$27/(1000*T$28)))</f>
        <v>0</v>
      </c>
      <c r="U43" s="7">
        <f>IF(U$27=0,0,Totalgeräusch!T69+10*LOG(U$27/(1000*U$28)))</f>
        <v>0</v>
      </c>
      <c r="V43" s="7">
        <f>IF(V$27=0,0,Totalgeräusch!U69+10*LOG(V$27/(1000*V$28)))</f>
        <v>0</v>
      </c>
      <c r="W43" s="7">
        <f>IF(W$27=0,0,Totalgeräusch!V69+10*LOG(W$27/(1000*W$28)))</f>
        <v>0</v>
      </c>
      <c r="X43" s="7">
        <f>IF(X$27=0,0,Totalgeräusch!W69+10*LOG(X$27/(1000*X$28)))</f>
        <v>0</v>
      </c>
      <c r="Y43" s="7">
        <f>IF(Y$27=0,0,Totalgeräusch!X69+10*LOG(Y$27/(1000*Y$28)))</f>
        <v>0</v>
      </c>
      <c r="Z43" s="7">
        <f>IF(Z$27=0,0,Totalgeräusch!Y69+10*LOG(Z$27/(1000*Z$28)))</f>
        <v>0</v>
      </c>
      <c r="AA43" s="7">
        <f>IF(AA$27=0,0,Totalgeräusch!Z69+10*LOG(AA$27/(1000*AA$28)))</f>
        <v>0</v>
      </c>
      <c r="AB43" s="7">
        <f>IF(AB$27=0,0,Totalgeräusch!AA69+10*LOG(AB$27/(1000*AB$28)))</f>
        <v>0</v>
      </c>
    </row>
    <row r="44" spans="1:28" x14ac:dyDescent="0.3">
      <c r="B44" s="1">
        <v>400</v>
      </c>
      <c r="C44" s="22">
        <f>IF(C$27=0,0,Totalgeräusch!B70+10*LOG(C$27/(1000*C$28)))</f>
        <v>0</v>
      </c>
      <c r="D44" s="22">
        <f>IF(D$27=0,0,Totalgeräusch!C70+10*LOG(D$27/(1000*D$28)))</f>
        <v>0</v>
      </c>
      <c r="E44" s="22">
        <f>IF(E$27=0,0,Totalgeräusch!D70+10*LOG(E$27/(1000*E$28)))</f>
        <v>61.525740806390942</v>
      </c>
      <c r="F44" s="22">
        <f>IF(F$27=0,0,Totalgeräusch!E70+10*LOG(F$27/(1000*F$28)))</f>
        <v>0</v>
      </c>
      <c r="G44" s="22">
        <f>IF(G$27=0,0,Totalgeräusch!F70+10*LOG(G$27/(1000*G$28)))</f>
        <v>0</v>
      </c>
      <c r="H44" s="22">
        <f>IF(H$27=0,0,Totalgeräusch!G70+10*LOG(H$27/(1000*H$28)))</f>
        <v>0</v>
      </c>
      <c r="I44" s="22">
        <f>IF(I$27=0,0,Totalgeräusch!H70+10*LOG(I$27/(1000*I$28)))</f>
        <v>0</v>
      </c>
      <c r="J44" s="22">
        <f>IF(J$27=0,0,Totalgeräusch!I70+10*LOG(J$27/(1000*J$28)))</f>
        <v>59.845892682840841</v>
      </c>
      <c r="K44" s="22">
        <f>IF(K$27=0,0,Totalgeräusch!J70+10*LOG(K$27/(1000*K$28)))</f>
        <v>0</v>
      </c>
      <c r="L44" s="22">
        <f>IF(L$27=0,0,Totalgeräusch!K70+10*LOG(L$27/(1000*L$28)))</f>
        <v>0</v>
      </c>
      <c r="M44" s="7">
        <f>IF(M$27=0,0,Totalgeräusch!L70+10*LOG(M$27/(1000*M$28)))</f>
        <v>0</v>
      </c>
      <c r="N44" s="7">
        <f>IF(N$27=0,0,Totalgeräusch!M70+10*LOG(N$27/(1000*N$28)))</f>
        <v>0</v>
      </c>
      <c r="O44" s="7">
        <f>IF(O$27=0,0,Totalgeräusch!N70+10*LOG(O$27/(1000*O$28)))</f>
        <v>0</v>
      </c>
      <c r="P44" s="7">
        <f>IF(P$27=0,0,Totalgeräusch!O70+10*LOG(P$27/(1000*P$28)))</f>
        <v>0</v>
      </c>
      <c r="Q44" s="7">
        <f>IF(Q$27=0,0,Totalgeräusch!P70+10*LOG(Q$27/(1000*Q$28)))</f>
        <v>0</v>
      </c>
      <c r="R44" s="7">
        <f>IF(R$27=0,0,Totalgeräusch!Q70+10*LOG(R$27/(1000*R$28)))</f>
        <v>0</v>
      </c>
      <c r="S44" s="7">
        <f>IF(S$27=0,0,Totalgeräusch!R70+10*LOG(S$27/(1000*S$28)))</f>
        <v>0</v>
      </c>
      <c r="T44" s="7">
        <f>IF(T$27=0,0,Totalgeräusch!S70+10*LOG(T$27/(1000*T$28)))</f>
        <v>0</v>
      </c>
      <c r="U44" s="7">
        <f>IF(U$27=0,0,Totalgeräusch!T70+10*LOG(U$27/(1000*U$28)))</f>
        <v>0</v>
      </c>
      <c r="V44" s="7">
        <f>IF(V$27=0,0,Totalgeräusch!U70+10*LOG(V$27/(1000*V$28)))</f>
        <v>0</v>
      </c>
      <c r="W44" s="7">
        <f>IF(W$27=0,0,Totalgeräusch!V70+10*LOG(W$27/(1000*W$28)))</f>
        <v>0</v>
      </c>
      <c r="X44" s="7">
        <f>IF(X$27=0,0,Totalgeräusch!W70+10*LOG(X$27/(1000*X$28)))</f>
        <v>0</v>
      </c>
      <c r="Y44" s="7">
        <f>IF(Y$27=0,0,Totalgeräusch!X70+10*LOG(Y$27/(1000*Y$28)))</f>
        <v>0</v>
      </c>
      <c r="Z44" s="7">
        <f>IF(Z$27=0,0,Totalgeräusch!Y70+10*LOG(Z$27/(1000*Z$28)))</f>
        <v>0</v>
      </c>
      <c r="AA44" s="7">
        <f>IF(AA$27=0,0,Totalgeräusch!Z70+10*LOG(AA$27/(1000*AA$28)))</f>
        <v>0</v>
      </c>
      <c r="AB44" s="7">
        <f>IF(AB$27=0,0,Totalgeräusch!AA70+10*LOG(AB$27/(1000*AB$28)))</f>
        <v>0</v>
      </c>
    </row>
    <row r="45" spans="1:28" x14ac:dyDescent="0.3">
      <c r="B45" s="1">
        <v>500</v>
      </c>
      <c r="C45" s="22">
        <f>IF(C$27=0,0,Totalgeräusch!B71+10*LOG(C$27/(1000*C$28)))</f>
        <v>0</v>
      </c>
      <c r="D45" s="22">
        <f>IF(D$27=0,0,Totalgeräusch!C71+10*LOG(D$27/(1000*D$28)))</f>
        <v>0</v>
      </c>
      <c r="E45" s="22">
        <f>IF(E$27=0,0,Totalgeräusch!D71+10*LOG(E$27/(1000*E$28)))</f>
        <v>60.885125847841365</v>
      </c>
      <c r="F45" s="22">
        <f>IF(F$27=0,0,Totalgeräusch!E71+10*LOG(F$27/(1000*F$28)))</f>
        <v>0</v>
      </c>
      <c r="G45" s="22">
        <f>IF(G$27=0,0,Totalgeräusch!F71+10*LOG(G$27/(1000*G$28)))</f>
        <v>0</v>
      </c>
      <c r="H45" s="39">
        <f>IF(H$27=0,0,Totalgeräusch!G71+10*LOG(H$27/(1000*H$28)))</f>
        <v>0</v>
      </c>
      <c r="I45" s="22">
        <f>IF(I$27=0,0,Totalgeräusch!H71+10*LOG(I$27/(1000*I$28)))</f>
        <v>0</v>
      </c>
      <c r="J45" s="39">
        <f>IF(J$27=0,0,Totalgeräusch!I71+10*LOG(J$27/(1000*J$28)))</f>
        <v>60.993910426537241</v>
      </c>
      <c r="K45" s="22">
        <f>IF(K$27=0,0,Totalgeräusch!J71+10*LOG(K$27/(1000*K$28)))</f>
        <v>0</v>
      </c>
      <c r="L45" s="22">
        <f>IF(L$27=0,0,Totalgeräusch!K71+10*LOG(L$27/(1000*L$28)))</f>
        <v>0</v>
      </c>
      <c r="M45" s="7">
        <f>IF(M$27=0,0,Totalgeräusch!L71+10*LOG(M$27/(1000*M$28)))</f>
        <v>0</v>
      </c>
      <c r="N45" s="7">
        <f>IF(N$27=0,0,Totalgeräusch!M71+10*LOG(N$27/(1000*N$28)))</f>
        <v>0</v>
      </c>
      <c r="O45" s="7">
        <f>IF(O$27=0,0,Totalgeräusch!N71+10*LOG(O$27/(1000*O$28)))</f>
        <v>0</v>
      </c>
      <c r="P45" s="7">
        <f>IF(P$27=0,0,Totalgeräusch!O71+10*LOG(P$27/(1000*P$28)))</f>
        <v>0</v>
      </c>
      <c r="Q45" s="7">
        <f>IF(Q$27=0,0,Totalgeräusch!P71+10*LOG(Q$27/(1000*Q$28)))</f>
        <v>0</v>
      </c>
      <c r="R45" s="7">
        <f>IF(R$27=0,0,Totalgeräusch!Q71+10*LOG(R$27/(1000*R$28)))</f>
        <v>0</v>
      </c>
      <c r="S45" s="7">
        <f>IF(S$27=0,0,Totalgeräusch!R71+10*LOG(S$27/(1000*S$28)))</f>
        <v>0</v>
      </c>
      <c r="T45" s="7">
        <f>IF(T$27=0,0,Totalgeräusch!S71+10*LOG(T$27/(1000*T$28)))</f>
        <v>0</v>
      </c>
      <c r="U45" s="7">
        <f>IF(U$27=0,0,Totalgeräusch!T71+10*LOG(U$27/(1000*U$28)))</f>
        <v>0</v>
      </c>
      <c r="V45" s="7">
        <f>IF(V$27=0,0,Totalgeräusch!U71+10*LOG(V$27/(1000*V$28)))</f>
        <v>0</v>
      </c>
      <c r="W45" s="7">
        <f>IF(W$27=0,0,Totalgeräusch!V71+10*LOG(W$27/(1000*W$28)))</f>
        <v>0</v>
      </c>
      <c r="X45" s="7">
        <f>IF(X$27=0,0,Totalgeräusch!W71+10*LOG(X$27/(1000*X$28)))</f>
        <v>0</v>
      </c>
      <c r="Y45" s="7">
        <f>IF(Y$27=0,0,Totalgeräusch!X71+10*LOG(Y$27/(1000*Y$28)))</f>
        <v>0</v>
      </c>
      <c r="Z45" s="7">
        <f>IF(Z$27=0,0,Totalgeräusch!Y71+10*LOG(Z$27/(1000*Z$28)))</f>
        <v>0</v>
      </c>
      <c r="AA45" s="7">
        <f>IF(AA$27=0,0,Totalgeräusch!Z71+10*LOG(AA$27/(1000*AA$28)))</f>
        <v>0</v>
      </c>
      <c r="AB45" s="7">
        <f>IF(AB$27=0,0,Totalgeräusch!AA71+10*LOG(AB$27/(1000*AB$28)))</f>
        <v>0</v>
      </c>
    </row>
    <row r="46" spans="1:28" x14ac:dyDescent="0.3">
      <c r="B46" s="1">
        <v>630</v>
      </c>
      <c r="C46" s="22">
        <f>IF(C$27=0,0,Totalgeräusch!B72+10*LOG(C$27/(1000*C$28)))</f>
        <v>0</v>
      </c>
      <c r="D46" s="22">
        <f>IF(D$27=0,0,Totalgeräusch!C72+10*LOG(D$27/(1000*D$28)))</f>
        <v>0</v>
      </c>
      <c r="E46" s="22">
        <f>IF(E$27=0,0,Totalgeräusch!D72+10*LOG(E$27/(1000*E$28)))</f>
        <v>63.470863098209193</v>
      </c>
      <c r="F46" s="39">
        <f>IF(F$27=0,0,Totalgeräusch!E72+10*LOG(F$27/(1000*F$28)))</f>
        <v>0</v>
      </c>
      <c r="G46" s="39">
        <f>IF(G$27=0,0,Totalgeräusch!F72+10*LOG(G$27/(1000*G$28)))</f>
        <v>0</v>
      </c>
      <c r="H46" s="22">
        <f>IF(H$27=0,0,Totalgeräusch!G72+10*LOG(H$27/(1000*H$28)))</f>
        <v>0</v>
      </c>
      <c r="I46" s="22">
        <f>IF(I$27=0,0,Totalgeräusch!H72+10*LOG(I$27/(1000*I$28)))</f>
        <v>0</v>
      </c>
      <c r="J46" s="22">
        <f>IF(J$27=0,0,Totalgeräusch!I72+10*LOG(J$27/(1000*J$28)))</f>
        <v>62.459460315741936</v>
      </c>
      <c r="K46" s="22">
        <f>IF(K$27=0,0,Totalgeräusch!J72+10*LOG(K$27/(1000*K$28)))</f>
        <v>0</v>
      </c>
      <c r="L46" s="22">
        <f>IF(L$27=0,0,Totalgeräusch!K72+10*LOG(L$27/(1000*L$28)))</f>
        <v>0</v>
      </c>
      <c r="M46" s="7">
        <f>IF(M$27=0,0,Totalgeräusch!L72+10*LOG(M$27/(1000*M$28)))</f>
        <v>0</v>
      </c>
      <c r="N46" s="7">
        <f>IF(N$27=0,0,Totalgeräusch!M72+10*LOG(N$27/(1000*N$28)))</f>
        <v>0</v>
      </c>
      <c r="O46" s="7">
        <f>IF(O$27=0,0,Totalgeräusch!N72+10*LOG(O$27/(1000*O$28)))</f>
        <v>0</v>
      </c>
      <c r="P46" s="7">
        <f>IF(P$27=0,0,Totalgeräusch!O72+10*LOG(P$27/(1000*P$28)))</f>
        <v>0</v>
      </c>
      <c r="Q46" s="7">
        <f>IF(Q$27=0,0,Totalgeräusch!P72+10*LOG(Q$27/(1000*Q$28)))</f>
        <v>0</v>
      </c>
      <c r="R46" s="7">
        <f>IF(R$27=0,0,Totalgeräusch!Q72+10*LOG(R$27/(1000*R$28)))</f>
        <v>0</v>
      </c>
      <c r="S46" s="7">
        <f>IF(S$27=0,0,Totalgeräusch!R72+10*LOG(S$27/(1000*S$28)))</f>
        <v>0</v>
      </c>
      <c r="T46" s="7">
        <f>IF(T$27=0,0,Totalgeräusch!S72+10*LOG(T$27/(1000*T$28)))</f>
        <v>0</v>
      </c>
      <c r="U46" s="7">
        <f>IF(U$27=0,0,Totalgeräusch!T72+10*LOG(U$27/(1000*U$28)))</f>
        <v>0</v>
      </c>
      <c r="V46" s="7">
        <f>IF(V$27=0,0,Totalgeräusch!U72+10*LOG(V$27/(1000*V$28)))</f>
        <v>0</v>
      </c>
      <c r="W46" s="7">
        <f>IF(W$27=0,0,Totalgeräusch!V72+10*LOG(W$27/(1000*W$28)))</f>
        <v>0</v>
      </c>
      <c r="X46" s="7">
        <f>IF(X$27=0,0,Totalgeräusch!W72+10*LOG(X$27/(1000*X$28)))</f>
        <v>0</v>
      </c>
      <c r="Y46" s="7">
        <f>IF(Y$27=0,0,Totalgeräusch!X72+10*LOG(Y$27/(1000*Y$28)))</f>
        <v>0</v>
      </c>
      <c r="Z46" s="7">
        <f>IF(Z$27=0,0,Totalgeräusch!Y72+10*LOG(Z$27/(1000*Z$28)))</f>
        <v>0</v>
      </c>
      <c r="AA46" s="7">
        <f>IF(AA$27=0,0,Totalgeräusch!Z72+10*LOG(AA$27/(1000*AA$28)))</f>
        <v>0</v>
      </c>
      <c r="AB46" s="7">
        <f>IF(AB$27=0,0,Totalgeräusch!AA72+10*LOG(AB$27/(1000*AB$28)))</f>
        <v>0</v>
      </c>
    </row>
    <row r="47" spans="1:28" x14ac:dyDescent="0.3">
      <c r="B47" s="1">
        <v>800</v>
      </c>
      <c r="C47" s="22">
        <f>IF(C$27=0,0,Totalgeräusch!B73+10*LOG(C$27/(1000*C$28)))</f>
        <v>0</v>
      </c>
      <c r="D47" s="22">
        <f>IF(D$27=0,0,Totalgeräusch!C73+10*LOG(D$27/(1000*D$28)))</f>
        <v>0</v>
      </c>
      <c r="E47" s="22">
        <f>IF(E$27=0,0,Totalgeräusch!D73+10*LOG(E$27/(1000*E$28)))</f>
        <v>65.898853067775462</v>
      </c>
      <c r="F47" s="22">
        <f>IF(F$27=0,0,Totalgeräusch!E73+10*LOG(F$27/(1000*F$28)))</f>
        <v>0</v>
      </c>
      <c r="G47" s="39">
        <f>IF(G$27=0,0,Totalgeräusch!F73+10*LOG(G$27/(1000*G$28)))</f>
        <v>0</v>
      </c>
      <c r="H47" s="22">
        <f>IF(H$27=0,0,Totalgeräusch!G73+10*LOG(H$27/(1000*H$28)))</f>
        <v>0</v>
      </c>
      <c r="I47" s="22">
        <f>IF(I$27=0,0,Totalgeräusch!H73+10*LOG(I$27/(1000*I$28)))</f>
        <v>0</v>
      </c>
      <c r="J47" s="22">
        <f>IF(J$27=0,0,Totalgeräusch!I73+10*LOG(J$27/(1000*J$28)))</f>
        <v>61.767893879050561</v>
      </c>
      <c r="K47" s="22">
        <f>IF(K$27=0,0,Totalgeräusch!J73+10*LOG(K$27/(1000*K$28)))</f>
        <v>0</v>
      </c>
      <c r="L47" s="22">
        <f>IF(L$27=0,0,Totalgeräusch!K73+10*LOG(L$27/(1000*L$28)))</f>
        <v>0</v>
      </c>
      <c r="M47" s="7">
        <f>IF(M$27=0,0,Totalgeräusch!L73+10*LOG(M$27/(1000*M$28)))</f>
        <v>0</v>
      </c>
      <c r="N47" s="7">
        <f>IF(N$27=0,0,Totalgeräusch!M73+10*LOG(N$27/(1000*N$28)))</f>
        <v>0</v>
      </c>
      <c r="O47" s="7">
        <f>IF(O$27=0,0,Totalgeräusch!N73+10*LOG(O$27/(1000*O$28)))</f>
        <v>0</v>
      </c>
      <c r="P47" s="7">
        <f>IF(P$27=0,0,Totalgeräusch!O73+10*LOG(P$27/(1000*P$28)))</f>
        <v>0</v>
      </c>
      <c r="Q47" s="7">
        <f>IF(Q$27=0,0,Totalgeräusch!P73+10*LOG(Q$27/(1000*Q$28)))</f>
        <v>0</v>
      </c>
      <c r="R47" s="7">
        <f>IF(R$27=0,0,Totalgeräusch!Q73+10*LOG(R$27/(1000*R$28)))</f>
        <v>0</v>
      </c>
      <c r="S47" s="7">
        <f>IF(S$27=0,0,Totalgeräusch!R73+10*LOG(S$27/(1000*S$28)))</f>
        <v>0</v>
      </c>
      <c r="T47" s="7">
        <f>IF(T$27=0,0,Totalgeräusch!S73+10*LOG(T$27/(1000*T$28)))</f>
        <v>0</v>
      </c>
      <c r="U47" s="7">
        <f>IF(U$27=0,0,Totalgeräusch!T73+10*LOG(U$27/(1000*U$28)))</f>
        <v>0</v>
      </c>
      <c r="V47" s="7">
        <f>IF(V$27=0,0,Totalgeräusch!U73+10*LOG(V$27/(1000*V$28)))</f>
        <v>0</v>
      </c>
      <c r="W47" s="7">
        <f>IF(W$27=0,0,Totalgeräusch!V73+10*LOG(W$27/(1000*W$28)))</f>
        <v>0</v>
      </c>
      <c r="X47" s="7">
        <f>IF(X$27=0,0,Totalgeräusch!W73+10*LOG(X$27/(1000*X$28)))</f>
        <v>0</v>
      </c>
      <c r="Y47" s="7">
        <f>IF(Y$27=0,0,Totalgeräusch!X73+10*LOG(Y$27/(1000*Y$28)))</f>
        <v>0</v>
      </c>
      <c r="Z47" s="7">
        <f>IF(Z$27=0,0,Totalgeräusch!Y73+10*LOG(Z$27/(1000*Z$28)))</f>
        <v>0</v>
      </c>
      <c r="AA47" s="7">
        <f>IF(AA$27=0,0,Totalgeräusch!Z73+10*LOG(AA$27/(1000*AA$28)))</f>
        <v>0</v>
      </c>
      <c r="AB47" s="7">
        <f>IF(AB$27=0,0,Totalgeräusch!AA73+10*LOG(AB$27/(1000*AB$28)))</f>
        <v>0</v>
      </c>
    </row>
    <row r="48" spans="1:28" x14ac:dyDescent="0.3">
      <c r="B48" s="1">
        <v>1000</v>
      </c>
      <c r="C48" s="22">
        <f>IF(C$27=0,0,Totalgeräusch!B74+10*LOG(C$27/(1000*C$28)))</f>
        <v>0</v>
      </c>
      <c r="D48" s="22">
        <f>IF(D$27=0,0,Totalgeräusch!C74+10*LOG(D$27/(1000*D$28)))</f>
        <v>0</v>
      </c>
      <c r="E48" s="22">
        <f>IF(E$27=0,0,Totalgeräusch!D74+10*LOG(E$27/(1000*E$28)))</f>
        <v>68.718425018764805</v>
      </c>
      <c r="F48" s="39">
        <f>IF(F$27=0,0,Totalgeräusch!E74+10*LOG(F$27/(1000*F$28)))</f>
        <v>0</v>
      </c>
      <c r="G48" s="22">
        <f>IF(G$27=0,0,Totalgeräusch!F74+10*LOG(G$27/(1000*G$28)))</f>
        <v>0</v>
      </c>
      <c r="H48" s="22">
        <f>IF(H$27=0,0,Totalgeräusch!G74+10*LOG(H$27/(1000*H$28)))</f>
        <v>0</v>
      </c>
      <c r="I48" s="22">
        <f>IF(I$27=0,0,Totalgeräusch!H74+10*LOG(I$27/(1000*I$28)))</f>
        <v>0</v>
      </c>
      <c r="J48" s="39">
        <f>IF(J$27=0,0,Totalgeräusch!I74+10*LOG(J$27/(1000*J$28)))</f>
        <v>62.829326096325715</v>
      </c>
      <c r="K48" s="22">
        <f>IF(K$27=0,0,Totalgeräusch!J74+10*LOG(K$27/(1000*K$28)))</f>
        <v>0</v>
      </c>
      <c r="L48" s="22">
        <f>IF(L$27=0,0,Totalgeräusch!K74+10*LOG(L$27/(1000*L$28)))</f>
        <v>0</v>
      </c>
      <c r="M48" s="7">
        <f>IF(M$27=0,0,Totalgeräusch!L74+10*LOG(M$27/(1000*M$28)))</f>
        <v>0</v>
      </c>
      <c r="N48" s="7">
        <f>IF(N$27=0,0,Totalgeräusch!M74+10*LOG(N$27/(1000*N$28)))</f>
        <v>0</v>
      </c>
      <c r="O48" s="7">
        <f>IF(O$27=0,0,Totalgeräusch!N74+10*LOG(O$27/(1000*O$28)))</f>
        <v>0</v>
      </c>
      <c r="P48" s="7">
        <f>IF(P$27=0,0,Totalgeräusch!O74+10*LOG(P$27/(1000*P$28)))</f>
        <v>0</v>
      </c>
      <c r="Q48" s="7">
        <f>IF(Q$27=0,0,Totalgeräusch!P74+10*LOG(Q$27/(1000*Q$28)))</f>
        <v>0</v>
      </c>
      <c r="R48" s="7">
        <f>IF(R$27=0,0,Totalgeräusch!Q74+10*LOG(R$27/(1000*R$28)))</f>
        <v>0</v>
      </c>
      <c r="S48" s="7">
        <f>IF(S$27=0,0,Totalgeräusch!R74+10*LOG(S$27/(1000*S$28)))</f>
        <v>0</v>
      </c>
      <c r="T48" s="7">
        <f>IF(T$27=0,0,Totalgeräusch!S74+10*LOG(T$27/(1000*T$28)))</f>
        <v>0</v>
      </c>
      <c r="U48" s="7">
        <f>IF(U$27=0,0,Totalgeräusch!T74+10*LOG(U$27/(1000*U$28)))</f>
        <v>0</v>
      </c>
      <c r="V48" s="7">
        <f>IF(V$27=0,0,Totalgeräusch!U74+10*LOG(V$27/(1000*V$28)))</f>
        <v>0</v>
      </c>
      <c r="W48" s="7">
        <f>IF(W$27=0,0,Totalgeräusch!V74+10*LOG(W$27/(1000*W$28)))</f>
        <v>0</v>
      </c>
      <c r="X48" s="7">
        <f>IF(X$27=0,0,Totalgeräusch!W74+10*LOG(X$27/(1000*X$28)))</f>
        <v>0</v>
      </c>
      <c r="Y48" s="7">
        <f>IF(Y$27=0,0,Totalgeräusch!X74+10*LOG(Y$27/(1000*Y$28)))</f>
        <v>0</v>
      </c>
      <c r="Z48" s="7">
        <f>IF(Z$27=0,0,Totalgeräusch!Y74+10*LOG(Z$27/(1000*Z$28)))</f>
        <v>0</v>
      </c>
      <c r="AA48" s="7">
        <f>IF(AA$27=0,0,Totalgeräusch!Z74+10*LOG(AA$27/(1000*AA$28)))</f>
        <v>0</v>
      </c>
      <c r="AB48" s="7">
        <f>IF(AB$27=0,0,Totalgeräusch!AA74+10*LOG(AB$27/(1000*AB$28)))</f>
        <v>0</v>
      </c>
    </row>
    <row r="49" spans="1:46" x14ac:dyDescent="0.3">
      <c r="B49" s="1">
        <v>1250</v>
      </c>
      <c r="C49" s="22">
        <f>IF(C$27=0,0,Totalgeräusch!B75+10*LOG(C$27/(1000*C$28)))</f>
        <v>0</v>
      </c>
      <c r="D49" s="22">
        <f>IF(D$27=0,0,Totalgeräusch!C75+10*LOG(D$27/(1000*D$28)))</f>
        <v>0</v>
      </c>
      <c r="E49" s="22">
        <f>IF(E$27=0,0,Totalgeräusch!D75+10*LOG(E$27/(1000*E$28)))</f>
        <v>66.522059967867278</v>
      </c>
      <c r="F49" s="22">
        <f>IF(F$27=0,0,Totalgeräusch!E75+10*LOG(F$27/(1000*F$28)))</f>
        <v>0</v>
      </c>
      <c r="G49" s="22">
        <f>IF(G$27=0,0,Totalgeräusch!F75+10*LOG(G$27/(1000*G$28)))</f>
        <v>0</v>
      </c>
      <c r="H49" s="22">
        <f>IF(H$27=0,0,Totalgeräusch!G75+10*LOG(H$27/(1000*H$28)))</f>
        <v>0</v>
      </c>
      <c r="I49" s="22">
        <f>IF(I$27=0,0,Totalgeräusch!H75+10*LOG(I$27/(1000*I$28)))</f>
        <v>0</v>
      </c>
      <c r="J49" s="22">
        <f>IF(J$27=0,0,Totalgeräusch!I75+10*LOG(J$27/(1000*J$28)))</f>
        <v>61.831559452432131</v>
      </c>
      <c r="K49" s="39">
        <f>IF(K$27=0,0,Totalgeräusch!J75+10*LOG(K$27/(1000*K$28)))</f>
        <v>0</v>
      </c>
      <c r="L49" s="39">
        <f>IF(L$27=0,0,Totalgeräusch!K75+10*LOG(L$27/(1000*L$28)))</f>
        <v>0</v>
      </c>
      <c r="M49" s="7">
        <f>IF(M$27=0,0,Totalgeräusch!L75+10*LOG(M$27/(1000*M$28)))</f>
        <v>0</v>
      </c>
      <c r="N49" s="7">
        <f>IF(N$27=0,0,Totalgeräusch!M75+10*LOG(N$27/(1000*N$28)))</f>
        <v>0</v>
      </c>
      <c r="O49" s="7">
        <f>IF(O$27=0,0,Totalgeräusch!N75+10*LOG(O$27/(1000*O$28)))</f>
        <v>0</v>
      </c>
      <c r="P49" s="7">
        <f>IF(P$27=0,0,Totalgeräusch!O75+10*LOG(P$27/(1000*P$28)))</f>
        <v>0</v>
      </c>
      <c r="Q49" s="7">
        <f>IF(Q$27=0,0,Totalgeräusch!P75+10*LOG(Q$27/(1000*Q$28)))</f>
        <v>0</v>
      </c>
      <c r="R49" s="7">
        <f>IF(R$27=0,0,Totalgeräusch!Q75+10*LOG(R$27/(1000*R$28)))</f>
        <v>0</v>
      </c>
      <c r="S49" s="7">
        <f>IF(S$27=0,0,Totalgeräusch!R75+10*LOG(S$27/(1000*S$28)))</f>
        <v>0</v>
      </c>
      <c r="T49" s="7">
        <f>IF(T$27=0,0,Totalgeräusch!S75+10*LOG(T$27/(1000*T$28)))</f>
        <v>0</v>
      </c>
      <c r="U49" s="7">
        <f>IF(U$27=0,0,Totalgeräusch!T75+10*LOG(U$27/(1000*U$28)))</f>
        <v>0</v>
      </c>
      <c r="V49" s="7">
        <f>IF(V$27=0,0,Totalgeräusch!U75+10*LOG(V$27/(1000*V$28)))</f>
        <v>0</v>
      </c>
      <c r="W49" s="7">
        <f>IF(W$27=0,0,Totalgeräusch!V75+10*LOG(W$27/(1000*W$28)))</f>
        <v>0</v>
      </c>
      <c r="X49" s="7">
        <f>IF(X$27=0,0,Totalgeräusch!W75+10*LOG(X$27/(1000*X$28)))</f>
        <v>0</v>
      </c>
      <c r="Y49" s="7">
        <f>IF(Y$27=0,0,Totalgeräusch!X75+10*LOG(Y$27/(1000*Y$28)))</f>
        <v>0</v>
      </c>
      <c r="Z49" s="7">
        <f>IF(Z$27=0,0,Totalgeräusch!Y75+10*LOG(Z$27/(1000*Z$28)))</f>
        <v>0</v>
      </c>
      <c r="AA49" s="7">
        <f>IF(AA$27=0,0,Totalgeräusch!Z75+10*LOG(AA$27/(1000*AA$28)))</f>
        <v>0</v>
      </c>
      <c r="AB49" s="7">
        <f>IF(AB$27=0,0,Totalgeräusch!AA75+10*LOG(AB$27/(1000*AB$28)))</f>
        <v>0</v>
      </c>
    </row>
    <row r="50" spans="1:46" x14ac:dyDescent="0.3">
      <c r="B50" s="1">
        <v>1600</v>
      </c>
      <c r="C50" s="39">
        <f>IF(C$27=0,0,Totalgeräusch!B76+10*LOG(C$27/(1000*C$28)))</f>
        <v>0</v>
      </c>
      <c r="D50" s="22">
        <f>IF(D$27=0,0,Totalgeräusch!C76+10*LOG(D$27/(1000*D$28)))</f>
        <v>0</v>
      </c>
      <c r="E50" s="22">
        <f>IF(E$27=0,0,Totalgeräusch!D76+10*LOG(E$27/(1000*E$28)))</f>
        <v>63.1489288625189</v>
      </c>
      <c r="F50" s="39">
        <f>IF(F$27=0,0,Totalgeräusch!E76+10*LOG(F$27/(1000*F$28)))</f>
        <v>0</v>
      </c>
      <c r="G50" s="22">
        <f>IF(G$27=0,0,Totalgeräusch!F76+10*LOG(G$27/(1000*G$28)))</f>
        <v>0</v>
      </c>
      <c r="H50" s="22">
        <f>IF(H$27=0,0,Totalgeräusch!G76+10*LOG(H$27/(1000*H$28)))</f>
        <v>0</v>
      </c>
      <c r="I50" s="22">
        <f>IF(I$27=0,0,Totalgeräusch!H76+10*LOG(I$27/(1000*I$28)))</f>
        <v>0</v>
      </c>
      <c r="J50" s="22">
        <f>IF(J$27=0,0,Totalgeräusch!I76+10*LOG(J$27/(1000*J$28)))</f>
        <v>58.843826834906977</v>
      </c>
      <c r="K50" s="22">
        <f>IF(K$27=0,0,Totalgeräusch!J76+10*LOG(K$27/(1000*K$28)))</f>
        <v>0</v>
      </c>
      <c r="L50" s="39">
        <f>IF(L$27=0,0,Totalgeräusch!K76+10*LOG(L$27/(1000*L$28)))</f>
        <v>0</v>
      </c>
      <c r="M50" s="7">
        <f>IF(M$27=0,0,Totalgeräusch!L76+10*LOG(M$27/(1000*M$28)))</f>
        <v>0</v>
      </c>
      <c r="N50" s="7">
        <f>IF(N$27=0,0,Totalgeräusch!M76+10*LOG(N$27/(1000*N$28)))</f>
        <v>0</v>
      </c>
      <c r="O50" s="7">
        <f>IF(O$27=0,0,Totalgeräusch!N76+10*LOG(O$27/(1000*O$28)))</f>
        <v>0</v>
      </c>
      <c r="P50" s="7">
        <f>IF(P$27=0,0,Totalgeräusch!O76+10*LOG(P$27/(1000*P$28)))</f>
        <v>0</v>
      </c>
      <c r="Q50" s="7">
        <f>IF(Q$27=0,0,Totalgeräusch!P76+10*LOG(Q$27/(1000*Q$28)))</f>
        <v>0</v>
      </c>
      <c r="R50" s="7">
        <f>IF(R$27=0,0,Totalgeräusch!Q76+10*LOG(R$27/(1000*R$28)))</f>
        <v>0</v>
      </c>
      <c r="S50" s="7">
        <f>IF(S$27=0,0,Totalgeräusch!R76+10*LOG(S$27/(1000*S$28)))</f>
        <v>0</v>
      </c>
      <c r="T50" s="7">
        <f>IF(T$27=0,0,Totalgeräusch!S76+10*LOG(T$27/(1000*T$28)))</f>
        <v>0</v>
      </c>
      <c r="U50" s="7">
        <f>IF(U$27=0,0,Totalgeräusch!T76+10*LOG(U$27/(1000*U$28)))</f>
        <v>0</v>
      </c>
      <c r="V50" s="7">
        <f>IF(V$27=0,0,Totalgeräusch!U76+10*LOG(V$27/(1000*V$28)))</f>
        <v>0</v>
      </c>
      <c r="W50" s="7">
        <f>IF(W$27=0,0,Totalgeräusch!V76+10*LOG(W$27/(1000*W$28)))</f>
        <v>0</v>
      </c>
      <c r="X50" s="7">
        <f>IF(X$27=0,0,Totalgeräusch!W76+10*LOG(X$27/(1000*X$28)))</f>
        <v>0</v>
      </c>
      <c r="Y50" s="7">
        <f>IF(Y$27=0,0,Totalgeräusch!X76+10*LOG(Y$27/(1000*Y$28)))</f>
        <v>0</v>
      </c>
      <c r="Z50" s="7">
        <f>IF(Z$27=0,0,Totalgeräusch!Y76+10*LOG(Z$27/(1000*Z$28)))</f>
        <v>0</v>
      </c>
      <c r="AA50" s="7">
        <f>IF(AA$27=0,0,Totalgeräusch!Z76+10*LOG(AA$27/(1000*AA$28)))</f>
        <v>0</v>
      </c>
      <c r="AB50" s="7">
        <f>IF(AB$27=0,0,Totalgeräusch!AA76+10*LOG(AB$27/(1000*AB$28)))</f>
        <v>0</v>
      </c>
    </row>
    <row r="51" spans="1:46" x14ac:dyDescent="0.3">
      <c r="B51" s="1">
        <v>2000</v>
      </c>
      <c r="C51" s="39">
        <f>IF(C$27=0,0,Totalgeräusch!B77+10*LOG(C$27/(1000*C$28)))</f>
        <v>0</v>
      </c>
      <c r="D51" s="22">
        <f>IF(D$27=0,0,Totalgeräusch!C77+10*LOG(D$27/(1000*D$28)))</f>
        <v>0</v>
      </c>
      <c r="E51" s="22">
        <f>IF(E$27=0,0,Totalgeräusch!D77+10*LOG(E$27/(1000*E$28)))</f>
        <v>60.926524088040011</v>
      </c>
      <c r="F51" s="39">
        <f>IF(F$27=0,0,Totalgeräusch!E77+10*LOG(F$27/(1000*F$28)))</f>
        <v>0</v>
      </c>
      <c r="G51" s="22">
        <f>IF(G$27=0,0,Totalgeräusch!F77+10*LOG(G$27/(1000*G$28)))</f>
        <v>0</v>
      </c>
      <c r="H51" s="22">
        <f>IF(H$27=0,0,Totalgeräusch!G77+10*LOG(H$27/(1000*H$28)))</f>
        <v>0</v>
      </c>
      <c r="I51" s="22">
        <f>IF(I$27=0,0,Totalgeräusch!H77+10*LOG(I$27/(1000*I$28)))</f>
        <v>0</v>
      </c>
      <c r="J51" s="22">
        <f>IF(J$27=0,0,Totalgeräusch!I77+10*LOG(J$27/(1000*J$28)))</f>
        <v>55.94339414873231</v>
      </c>
      <c r="K51" s="22">
        <f>IF(K$27=0,0,Totalgeräusch!J77+10*LOG(K$27/(1000*K$28)))</f>
        <v>0</v>
      </c>
      <c r="L51" s="22">
        <f>IF(L$27=0,0,Totalgeräusch!K77+10*LOG(L$27/(1000*L$28)))</f>
        <v>0</v>
      </c>
      <c r="M51" s="7">
        <f>IF(M$27=0,0,Totalgeräusch!L77+10*LOG(M$27/(1000*M$28)))</f>
        <v>0</v>
      </c>
      <c r="N51" s="7">
        <f>IF(N$27=0,0,Totalgeräusch!M77+10*LOG(N$27/(1000*N$28)))</f>
        <v>0</v>
      </c>
      <c r="O51" s="7">
        <f>IF(O$27=0,0,Totalgeräusch!N77+10*LOG(O$27/(1000*O$28)))</f>
        <v>0</v>
      </c>
      <c r="P51" s="7">
        <f>IF(P$27=0,0,Totalgeräusch!O77+10*LOG(P$27/(1000*P$28)))</f>
        <v>0</v>
      </c>
      <c r="Q51" s="7">
        <f>IF(Q$27=0,0,Totalgeräusch!P77+10*LOG(Q$27/(1000*Q$28)))</f>
        <v>0</v>
      </c>
      <c r="R51" s="7">
        <f>IF(R$27=0,0,Totalgeräusch!Q77+10*LOG(R$27/(1000*R$28)))</f>
        <v>0</v>
      </c>
      <c r="S51" s="7">
        <f>IF(S$27=0,0,Totalgeräusch!R77+10*LOG(S$27/(1000*S$28)))</f>
        <v>0</v>
      </c>
      <c r="T51" s="7">
        <f>IF(T$27=0,0,Totalgeräusch!S77+10*LOG(T$27/(1000*T$28)))</f>
        <v>0</v>
      </c>
      <c r="U51" s="7">
        <f>IF(U$27=0,0,Totalgeräusch!T77+10*LOG(U$27/(1000*U$28)))</f>
        <v>0</v>
      </c>
      <c r="V51" s="7">
        <f>IF(V$27=0,0,Totalgeräusch!U77+10*LOG(V$27/(1000*V$28)))</f>
        <v>0</v>
      </c>
      <c r="W51" s="7">
        <f>IF(W$27=0,0,Totalgeräusch!V77+10*LOG(W$27/(1000*W$28)))</f>
        <v>0</v>
      </c>
      <c r="X51" s="7">
        <f>IF(X$27=0,0,Totalgeräusch!W77+10*LOG(X$27/(1000*X$28)))</f>
        <v>0</v>
      </c>
      <c r="Y51" s="7">
        <f>IF(Y$27=0,0,Totalgeräusch!X77+10*LOG(Y$27/(1000*Y$28)))</f>
        <v>0</v>
      </c>
      <c r="Z51" s="7">
        <f>IF(Z$27=0,0,Totalgeräusch!Y77+10*LOG(Z$27/(1000*Z$28)))</f>
        <v>0</v>
      </c>
      <c r="AA51" s="7">
        <f>IF(AA$27=0,0,Totalgeräusch!Z77+10*LOG(AA$27/(1000*AA$28)))</f>
        <v>0</v>
      </c>
      <c r="AB51" s="7">
        <f>IF(AB$27=0,0,Totalgeräusch!AA77+10*LOG(AB$27/(1000*AB$28)))</f>
        <v>0</v>
      </c>
    </row>
    <row r="52" spans="1:46" x14ac:dyDescent="0.3">
      <c r="B52" s="1">
        <v>2500</v>
      </c>
      <c r="C52" s="22">
        <f>IF(C$27=0,0,Totalgeräusch!B78+10*LOG(C$27/(1000*C$28)))</f>
        <v>0</v>
      </c>
      <c r="D52" s="22">
        <f>IF(D$27=0,0,Totalgeräusch!C78+10*LOG(D$27/(1000*D$28)))</f>
        <v>0</v>
      </c>
      <c r="E52" s="39">
        <f>IF(E$27=0,0,Totalgeräusch!D78+10*LOG(E$27/(1000*E$28)))</f>
        <v>57.801666340110302</v>
      </c>
      <c r="F52" s="22">
        <f>IF(F$27=0,0,Totalgeräusch!E78+10*LOG(F$27/(1000*F$28)))</f>
        <v>0</v>
      </c>
      <c r="G52" s="39">
        <f>IF(G$27=0,0,Totalgeräusch!F78+10*LOG(G$27/(1000*G$28)))</f>
        <v>0</v>
      </c>
      <c r="H52" s="22">
        <f>IF(H$27=0,0,Totalgeräusch!G78+10*LOG(H$27/(1000*H$28)))</f>
        <v>0</v>
      </c>
      <c r="I52" s="22">
        <f>IF(I$27=0,0,Totalgeräusch!H78+10*LOG(I$27/(1000*I$28)))</f>
        <v>0</v>
      </c>
      <c r="J52" s="22">
        <f>IF(J$27=0,0,Totalgeräusch!I78+10*LOG(J$27/(1000*J$28)))</f>
        <v>52.398381630138189</v>
      </c>
      <c r="K52" s="22">
        <f>IF(K$27=0,0,Totalgeräusch!J78+10*LOG(K$27/(1000*K$28)))</f>
        <v>0</v>
      </c>
      <c r="L52" s="22">
        <f>IF(L$27=0,0,Totalgeräusch!K78+10*LOG(L$27/(1000*L$28)))</f>
        <v>0</v>
      </c>
      <c r="M52" s="7">
        <f>IF(M$27=0,0,Totalgeräusch!L78+10*LOG(M$27/(1000*M$28)))</f>
        <v>0</v>
      </c>
      <c r="N52" s="7">
        <f>IF(N$27=0,0,Totalgeräusch!M78+10*LOG(N$27/(1000*N$28)))</f>
        <v>0</v>
      </c>
      <c r="O52" s="7">
        <f>IF(O$27=0,0,Totalgeräusch!N78+10*LOG(O$27/(1000*O$28)))</f>
        <v>0</v>
      </c>
      <c r="P52" s="7">
        <f>IF(P$27=0,0,Totalgeräusch!O78+10*LOG(P$27/(1000*P$28)))</f>
        <v>0</v>
      </c>
      <c r="Q52" s="7">
        <f>IF(Q$27=0,0,Totalgeräusch!P78+10*LOG(Q$27/(1000*Q$28)))</f>
        <v>0</v>
      </c>
      <c r="R52" s="7">
        <f>IF(R$27=0,0,Totalgeräusch!Q78+10*LOG(R$27/(1000*R$28)))</f>
        <v>0</v>
      </c>
      <c r="S52" s="7">
        <f>IF(S$27=0,0,Totalgeräusch!R78+10*LOG(S$27/(1000*S$28)))</f>
        <v>0</v>
      </c>
      <c r="T52" s="7">
        <f>IF(T$27=0,0,Totalgeräusch!S78+10*LOG(T$27/(1000*T$28)))</f>
        <v>0</v>
      </c>
      <c r="U52" s="7">
        <f>IF(U$27=0,0,Totalgeräusch!T78+10*LOG(U$27/(1000*U$28)))</f>
        <v>0</v>
      </c>
      <c r="V52" s="7">
        <f>IF(V$27=0,0,Totalgeräusch!U78+10*LOG(V$27/(1000*V$28)))</f>
        <v>0</v>
      </c>
      <c r="W52" s="7">
        <f>IF(W$27=0,0,Totalgeräusch!V78+10*LOG(W$27/(1000*W$28)))</f>
        <v>0</v>
      </c>
      <c r="X52" s="7">
        <f>IF(X$27=0,0,Totalgeräusch!W78+10*LOG(X$27/(1000*X$28)))</f>
        <v>0</v>
      </c>
      <c r="Y52" s="7">
        <f>IF(Y$27=0,0,Totalgeräusch!X78+10*LOG(Y$27/(1000*Y$28)))</f>
        <v>0</v>
      </c>
      <c r="Z52" s="7">
        <f>IF(Z$27=0,0,Totalgeräusch!Y78+10*LOG(Z$27/(1000*Z$28)))</f>
        <v>0</v>
      </c>
      <c r="AA52" s="7">
        <f>IF(AA$27=0,0,Totalgeräusch!Z78+10*LOG(AA$27/(1000*AA$28)))</f>
        <v>0</v>
      </c>
      <c r="AB52" s="7">
        <f>IF(AB$27=0,0,Totalgeräusch!AA78+10*LOG(AB$27/(1000*AB$28)))</f>
        <v>0</v>
      </c>
    </row>
    <row r="53" spans="1:46" x14ac:dyDescent="0.3">
      <c r="B53" s="1">
        <v>3150</v>
      </c>
      <c r="C53" s="22">
        <f>IF(C$27=0,0,Totalgeräusch!B79+10*LOG(C$27/(1000*C$28)))</f>
        <v>0</v>
      </c>
      <c r="D53" s="22">
        <f>IF(D$27=0,0,Totalgeräusch!C79+10*LOG(D$27/(1000*D$28)))</f>
        <v>0</v>
      </c>
      <c r="E53" s="39">
        <f>IF(E$27=0,0,Totalgeräusch!D79+10*LOG(E$27/(1000*E$28)))</f>
        <v>55.290284770574075</v>
      </c>
      <c r="F53" s="22">
        <f>IF(F$27=0,0,Totalgeräusch!E79+10*LOG(F$27/(1000*F$28)))</f>
        <v>0</v>
      </c>
      <c r="G53" s="22">
        <f>IF(G$27=0,0,Totalgeräusch!F79+10*LOG(G$27/(1000*G$28)))</f>
        <v>0</v>
      </c>
      <c r="H53" s="22">
        <f>IF(H$27=0,0,Totalgeräusch!G79+10*LOG(H$27/(1000*H$28)))</f>
        <v>0</v>
      </c>
      <c r="I53" s="22">
        <f>IF(I$27=0,0,Totalgeräusch!H79+10*LOG(I$27/(1000*I$28)))</f>
        <v>0</v>
      </c>
      <c r="J53" s="39">
        <f>IF(J$27=0,0,Totalgeräusch!I79+10*LOG(J$27/(1000*J$28)))</f>
        <v>50.466662215023305</v>
      </c>
      <c r="K53" s="22">
        <f>IF(K$27=0,0,Totalgeräusch!J79+10*LOG(K$27/(1000*K$28)))</f>
        <v>0</v>
      </c>
      <c r="L53" s="22">
        <f>IF(L$27=0,0,Totalgeräusch!K79+10*LOG(L$27/(1000*L$28)))</f>
        <v>0</v>
      </c>
      <c r="M53" s="7">
        <f>IF(M$27=0,0,Totalgeräusch!L79+10*LOG(M$27/(1000*M$28)))</f>
        <v>0</v>
      </c>
      <c r="N53" s="7">
        <f>IF(N$27=0,0,Totalgeräusch!M79+10*LOG(N$27/(1000*N$28)))</f>
        <v>0</v>
      </c>
      <c r="O53" s="7">
        <f>IF(O$27=0,0,Totalgeräusch!N79+10*LOG(O$27/(1000*O$28)))</f>
        <v>0</v>
      </c>
      <c r="P53" s="7">
        <f>IF(P$27=0,0,Totalgeräusch!O79+10*LOG(P$27/(1000*P$28)))</f>
        <v>0</v>
      </c>
      <c r="Q53" s="7">
        <f>IF(Q$27=0,0,Totalgeräusch!P79+10*LOG(Q$27/(1000*Q$28)))</f>
        <v>0</v>
      </c>
      <c r="R53" s="7">
        <f>IF(R$27=0,0,Totalgeräusch!Q79+10*LOG(R$27/(1000*R$28)))</f>
        <v>0</v>
      </c>
      <c r="S53" s="7">
        <f>IF(S$27=0,0,Totalgeräusch!R79+10*LOG(S$27/(1000*S$28)))</f>
        <v>0</v>
      </c>
      <c r="T53" s="7">
        <f>IF(T$27=0,0,Totalgeräusch!S79+10*LOG(T$27/(1000*T$28)))</f>
        <v>0</v>
      </c>
      <c r="U53" s="7">
        <f>IF(U$27=0,0,Totalgeräusch!T79+10*LOG(U$27/(1000*U$28)))</f>
        <v>0</v>
      </c>
      <c r="V53" s="7">
        <f>IF(V$27=0,0,Totalgeräusch!U79+10*LOG(V$27/(1000*V$28)))</f>
        <v>0</v>
      </c>
      <c r="W53" s="7">
        <f>IF(W$27=0,0,Totalgeräusch!V79+10*LOG(W$27/(1000*W$28)))</f>
        <v>0</v>
      </c>
      <c r="X53" s="7">
        <f>IF(X$27=0,0,Totalgeräusch!W79+10*LOG(X$27/(1000*X$28)))</f>
        <v>0</v>
      </c>
      <c r="Y53" s="7">
        <f>IF(Y$27=0,0,Totalgeräusch!X79+10*LOG(Y$27/(1000*Y$28)))</f>
        <v>0</v>
      </c>
      <c r="Z53" s="7">
        <f>IF(Z$27=0,0,Totalgeräusch!Y79+10*LOG(Z$27/(1000*Z$28)))</f>
        <v>0</v>
      </c>
      <c r="AA53" s="7">
        <f>IF(AA$27=0,0,Totalgeräusch!Z79+10*LOG(AA$27/(1000*AA$28)))</f>
        <v>0</v>
      </c>
      <c r="AB53" s="7">
        <f>IF(AB$27=0,0,Totalgeräusch!AA79+10*LOG(AB$27/(1000*AB$28)))</f>
        <v>0</v>
      </c>
    </row>
    <row r="54" spans="1:46" x14ac:dyDescent="0.3">
      <c r="B54" s="1">
        <v>4000</v>
      </c>
      <c r="C54" s="39">
        <f>IF(C$27=0,0,Totalgeräusch!B80+10*LOG(C$27/(1000*C$28)))</f>
        <v>0</v>
      </c>
      <c r="D54" s="22">
        <f>IF(D$27=0,0,Totalgeräusch!C80+10*LOG(D$27/(1000*D$28)))</f>
        <v>0</v>
      </c>
      <c r="E54" s="22">
        <f>IF(E$27=0,0,Totalgeräusch!D80+10*LOG(E$27/(1000*E$28)))</f>
        <v>52.417740648794037</v>
      </c>
      <c r="F54" s="39">
        <f>IF(F$27=0,0,Totalgeräusch!E80+10*LOG(F$27/(1000*F$28)))</f>
        <v>0</v>
      </c>
      <c r="G54" s="22">
        <f>IF(G$27=0,0,Totalgeräusch!F80+10*LOG(G$27/(1000*G$28)))</f>
        <v>0</v>
      </c>
      <c r="H54" s="39">
        <f>IF(H$27=0,0,Totalgeräusch!G80+10*LOG(H$27/(1000*H$28)))</f>
        <v>0</v>
      </c>
      <c r="I54" s="39">
        <f>IF(I$27=0,0,Totalgeräusch!H80+10*LOG(I$27/(1000*I$28)))</f>
        <v>0</v>
      </c>
      <c r="J54" s="22">
        <f>IF(J$27=0,0,Totalgeräusch!I80+10*LOG(J$27/(1000*J$28)))</f>
        <v>48.993932943058383</v>
      </c>
      <c r="K54" s="22">
        <f>IF(K$27=0,0,Totalgeräusch!J80+10*LOG(K$27/(1000*K$28)))</f>
        <v>0</v>
      </c>
      <c r="L54" s="22">
        <f>IF(L$27=0,0,Totalgeräusch!K80+10*LOG(L$27/(1000*L$28)))</f>
        <v>0</v>
      </c>
      <c r="M54" s="7">
        <f>IF(M$27=0,0,Totalgeräusch!L80+10*LOG(M$27/(1000*M$28)))</f>
        <v>0</v>
      </c>
      <c r="N54" s="7">
        <f>IF(N$27=0,0,Totalgeräusch!M80+10*LOG(N$27/(1000*N$28)))</f>
        <v>0</v>
      </c>
      <c r="O54" s="7">
        <f>IF(O$27=0,0,Totalgeräusch!N80+10*LOG(O$27/(1000*O$28)))</f>
        <v>0</v>
      </c>
      <c r="P54" s="7">
        <f>IF(P$27=0,0,Totalgeräusch!O80+10*LOG(P$27/(1000*P$28)))</f>
        <v>0</v>
      </c>
      <c r="Q54" s="7">
        <f>IF(Q$27=0,0,Totalgeräusch!P80+10*LOG(Q$27/(1000*Q$28)))</f>
        <v>0</v>
      </c>
      <c r="R54" s="7">
        <f>IF(R$27=0,0,Totalgeräusch!Q80+10*LOG(R$27/(1000*R$28)))</f>
        <v>0</v>
      </c>
      <c r="S54" s="7">
        <f>IF(S$27=0,0,Totalgeräusch!R80+10*LOG(S$27/(1000*S$28)))</f>
        <v>0</v>
      </c>
      <c r="T54" s="7">
        <f>IF(T$27=0,0,Totalgeräusch!S80+10*LOG(T$27/(1000*T$28)))</f>
        <v>0</v>
      </c>
      <c r="U54" s="7">
        <f>IF(U$27=0,0,Totalgeräusch!T80+10*LOG(U$27/(1000*U$28)))</f>
        <v>0</v>
      </c>
      <c r="V54" s="7">
        <f>IF(V$27=0,0,Totalgeräusch!U80+10*LOG(V$27/(1000*V$28)))</f>
        <v>0</v>
      </c>
      <c r="W54" s="7">
        <f>IF(W$27=0,0,Totalgeräusch!V80+10*LOG(W$27/(1000*W$28)))</f>
        <v>0</v>
      </c>
      <c r="X54" s="7">
        <f>IF(X$27=0,0,Totalgeräusch!W80+10*LOG(X$27/(1000*X$28)))</f>
        <v>0</v>
      </c>
      <c r="Y54" s="7">
        <f>IF(Y$27=0,0,Totalgeräusch!X80+10*LOG(Y$27/(1000*Y$28)))</f>
        <v>0</v>
      </c>
      <c r="Z54" s="7">
        <f>IF(Z$27=0,0,Totalgeräusch!Y80+10*LOG(Z$27/(1000*Z$28)))</f>
        <v>0</v>
      </c>
      <c r="AA54" s="7">
        <f>IF(AA$27=0,0,Totalgeräusch!Z80+10*LOG(AA$27/(1000*AA$28)))</f>
        <v>0</v>
      </c>
      <c r="AB54" s="7">
        <f>IF(AB$27=0,0,Totalgeräusch!AA80+10*LOG(AB$27/(1000*AB$28)))</f>
        <v>0</v>
      </c>
    </row>
    <row r="55" spans="1:46" x14ac:dyDescent="0.3">
      <c r="B55" s="1">
        <v>5000</v>
      </c>
      <c r="C55" s="22">
        <f>IF(C$27=0,0,Totalgeräusch!B81+10*LOG(C$27/(1000*C$28)))</f>
        <v>0</v>
      </c>
      <c r="D55" s="22">
        <f>IF(D$27=0,0,Totalgeräusch!C81+10*LOG(D$27/(1000*D$28)))</f>
        <v>0</v>
      </c>
      <c r="E55" s="39">
        <f>IF(E$27=0,0,Totalgeräusch!D81+10*LOG(E$27/(1000*E$28)))</f>
        <v>49.249786377927833</v>
      </c>
      <c r="F55" s="22">
        <f>IF(F$27=0,0,Totalgeräusch!E81+10*LOG(F$27/(1000*F$28)))</f>
        <v>0</v>
      </c>
      <c r="G55" s="22">
        <f>IF(G$27=0,0,Totalgeräusch!F81+10*LOG(G$27/(1000*G$28)))</f>
        <v>0</v>
      </c>
      <c r="H55" s="22">
        <f>IF(H$27=0,0,Totalgeräusch!G81+10*LOG(H$27/(1000*H$28)))</f>
        <v>0</v>
      </c>
      <c r="I55" s="22">
        <f>IF(I$27=0,0,Totalgeräusch!H81+10*LOG(I$27/(1000*I$28)))</f>
        <v>0</v>
      </c>
      <c r="J55" s="22">
        <f>IF(J$27=0,0,Totalgeräusch!I81+10*LOG(J$27/(1000*J$28)))</f>
        <v>46.485184463299973</v>
      </c>
      <c r="K55" s="39">
        <f>IF(K$27=0,0,Totalgeräusch!J81+10*LOG(K$27/(1000*K$28)))</f>
        <v>0</v>
      </c>
      <c r="L55" s="22">
        <f>IF(L$27=0,0,Totalgeräusch!K81+10*LOG(L$27/(1000*L$28)))</f>
        <v>0</v>
      </c>
      <c r="M55" s="7">
        <f>IF(M$27=0,0,Totalgeräusch!L81+10*LOG(M$27/(1000*M$28)))</f>
        <v>0</v>
      </c>
      <c r="N55" s="7">
        <f>IF(N$27=0,0,Totalgeräusch!M81+10*LOG(N$27/(1000*N$28)))</f>
        <v>0</v>
      </c>
      <c r="O55" s="7">
        <f>IF(O$27=0,0,Totalgeräusch!N81+10*LOG(O$27/(1000*O$28)))</f>
        <v>0</v>
      </c>
      <c r="P55" s="7">
        <f>IF(P$27=0,0,Totalgeräusch!O81+10*LOG(P$27/(1000*P$28)))</f>
        <v>0</v>
      </c>
      <c r="Q55" s="7">
        <f>IF(Q$27=0,0,Totalgeräusch!P81+10*LOG(Q$27/(1000*Q$28)))</f>
        <v>0</v>
      </c>
      <c r="R55" s="7">
        <f>IF(R$27=0,0,Totalgeräusch!Q81+10*LOG(R$27/(1000*R$28)))</f>
        <v>0</v>
      </c>
      <c r="S55" s="7">
        <f>IF(S$27=0,0,Totalgeräusch!R81+10*LOG(S$27/(1000*S$28)))</f>
        <v>0</v>
      </c>
      <c r="T55" s="7">
        <f>IF(T$27=0,0,Totalgeräusch!S81+10*LOG(T$27/(1000*T$28)))</f>
        <v>0</v>
      </c>
      <c r="U55" s="7">
        <f>IF(U$27=0,0,Totalgeräusch!T81+10*LOG(U$27/(1000*U$28)))</f>
        <v>0</v>
      </c>
      <c r="V55" s="7">
        <f>IF(V$27=0,0,Totalgeräusch!U81+10*LOG(V$27/(1000*V$28)))</f>
        <v>0</v>
      </c>
      <c r="W55" s="7">
        <f>IF(W$27=0,0,Totalgeräusch!V81+10*LOG(W$27/(1000*W$28)))</f>
        <v>0</v>
      </c>
      <c r="X55" s="7">
        <f>IF(X$27=0,0,Totalgeräusch!W81+10*LOG(X$27/(1000*X$28)))</f>
        <v>0</v>
      </c>
      <c r="Y55" s="7">
        <f>IF(Y$27=0,0,Totalgeräusch!X81+10*LOG(Y$27/(1000*Y$28)))</f>
        <v>0</v>
      </c>
      <c r="Z55" s="7">
        <f>IF(Z$27=0,0,Totalgeräusch!Y81+10*LOG(Z$27/(1000*Z$28)))</f>
        <v>0</v>
      </c>
      <c r="AA55" s="7">
        <f>IF(AA$27=0,0,Totalgeräusch!Z81+10*LOG(AA$27/(1000*AA$28)))</f>
        <v>0</v>
      </c>
      <c r="AB55" s="7">
        <f>IF(AB$27=0,0,Totalgeräusch!AA81+10*LOG(AB$27/(1000*AB$28)))</f>
        <v>0</v>
      </c>
    </row>
    <row r="56" spans="1:46" x14ac:dyDescent="0.3">
      <c r="B56" s="1">
        <v>6300</v>
      </c>
      <c r="C56" s="22">
        <f>IF(C$27=0,0,Totalgeräusch!B82+10*LOG(C$27/(1000*C$28)))</f>
        <v>0</v>
      </c>
      <c r="D56" s="39">
        <f>IF(D$27=0,0,Totalgeräusch!C82+10*LOG(D$27/(1000*D$28)))</f>
        <v>0</v>
      </c>
      <c r="E56" s="22">
        <f>IF(E$27=0,0,Totalgeräusch!D82+10*LOG(E$27/(1000*E$28)))</f>
        <v>46.001329312367758</v>
      </c>
      <c r="F56" s="39">
        <f>IF(F$27=0,0,Totalgeräusch!E82+10*LOG(F$27/(1000*F$28)))</f>
        <v>0</v>
      </c>
      <c r="G56" s="39">
        <f>IF(G$27=0,0,Totalgeräusch!F82+10*LOG(G$27/(1000*G$28)))</f>
        <v>0</v>
      </c>
      <c r="H56" s="22">
        <f>IF(H$27=0,0,Totalgeräusch!G82+10*LOG(H$27/(1000*H$28)))</f>
        <v>0</v>
      </c>
      <c r="I56" s="39">
        <f>IF(I$27=0,0,Totalgeräusch!H82+10*LOG(I$27/(1000*I$28)))</f>
        <v>0</v>
      </c>
      <c r="J56" s="22">
        <f>IF(J$27=0,0,Totalgeräusch!I82+10*LOG(J$27/(1000*J$28)))</f>
        <v>44.601458324704808</v>
      </c>
      <c r="K56" s="22">
        <f>IF(K$27=0,0,Totalgeräusch!J82+10*LOG(K$27/(1000*K$28)))</f>
        <v>0</v>
      </c>
      <c r="L56" s="39">
        <f>IF(L$27=0,0,Totalgeräusch!K82+10*LOG(L$27/(1000*L$28)))</f>
        <v>0</v>
      </c>
      <c r="M56" s="7">
        <f>IF(M$27=0,0,Totalgeräusch!L82+10*LOG(M$27/(1000*M$28)))</f>
        <v>0</v>
      </c>
      <c r="N56" s="7">
        <f>IF(N$27=0,0,Totalgeräusch!M82+10*LOG(N$27/(1000*N$28)))</f>
        <v>0</v>
      </c>
      <c r="O56" s="7">
        <f>IF(O$27=0,0,Totalgeräusch!N82+10*LOG(O$27/(1000*O$28)))</f>
        <v>0</v>
      </c>
      <c r="P56" s="7">
        <f>IF(P$27=0,0,Totalgeräusch!O82+10*LOG(P$27/(1000*P$28)))</f>
        <v>0</v>
      </c>
      <c r="Q56" s="7">
        <f>IF(Q$27=0,0,Totalgeräusch!P82+10*LOG(Q$27/(1000*Q$28)))</f>
        <v>0</v>
      </c>
      <c r="R56" s="7">
        <f>IF(R$27=0,0,Totalgeräusch!Q82+10*LOG(R$27/(1000*R$28)))</f>
        <v>0</v>
      </c>
      <c r="S56" s="7">
        <f>IF(S$27=0,0,Totalgeräusch!R82+10*LOG(S$27/(1000*S$28)))</f>
        <v>0</v>
      </c>
      <c r="T56" s="7">
        <f>IF(T$27=0,0,Totalgeräusch!S82+10*LOG(T$27/(1000*T$28)))</f>
        <v>0</v>
      </c>
      <c r="U56" s="7">
        <f>IF(U$27=0,0,Totalgeräusch!T82+10*LOG(U$27/(1000*U$28)))</f>
        <v>0</v>
      </c>
      <c r="V56" s="7">
        <f>IF(V$27=0,0,Totalgeräusch!U82+10*LOG(V$27/(1000*V$28)))</f>
        <v>0</v>
      </c>
      <c r="W56" s="7">
        <f>IF(W$27=0,0,Totalgeräusch!V82+10*LOG(W$27/(1000*W$28)))</f>
        <v>0</v>
      </c>
      <c r="X56" s="7">
        <f>IF(X$27=0,0,Totalgeräusch!W82+10*LOG(X$27/(1000*X$28)))</f>
        <v>0</v>
      </c>
      <c r="Y56" s="7">
        <f>IF(Y$27=0,0,Totalgeräusch!X82+10*LOG(Y$27/(1000*Y$28)))</f>
        <v>0</v>
      </c>
      <c r="Z56" s="7">
        <f>IF(Z$27=0,0,Totalgeräusch!Y82+10*LOG(Z$27/(1000*Z$28)))</f>
        <v>0</v>
      </c>
      <c r="AA56" s="7">
        <f>IF(AA$27=0,0,Totalgeräusch!Z82+10*LOG(AA$27/(1000*AA$28)))</f>
        <v>0</v>
      </c>
      <c r="AB56" s="7">
        <f>IF(AB$27=0,0,Totalgeräusch!AA82+10*LOG(AB$27/(1000*AB$28)))</f>
        <v>0</v>
      </c>
    </row>
    <row r="57" spans="1:46" x14ac:dyDescent="0.3">
      <c r="B57" s="1">
        <v>8000</v>
      </c>
      <c r="C57" s="22">
        <f>IF(C$27=0,0,Totalgeräusch!B83+10*LOG(C$27/(1000*C$28)))</f>
        <v>0</v>
      </c>
      <c r="D57" s="22">
        <f>IF(D$27=0,0,Totalgeräusch!C83+10*LOG(D$27/(1000*D$28)))</f>
        <v>0</v>
      </c>
      <c r="E57" s="22">
        <f>IF(E$27=0,0,Totalgeräusch!D83+10*LOG(E$27/(1000*E$28)))</f>
        <v>43.364139744765481</v>
      </c>
      <c r="F57" s="22">
        <f>IF(F$27=0,0,Totalgeräusch!E83+10*LOG(F$27/(1000*F$28)))</f>
        <v>0</v>
      </c>
      <c r="G57" s="39">
        <f>IF(G$27=0,0,Totalgeräusch!F83+10*LOG(G$27/(1000*G$28)))</f>
        <v>0</v>
      </c>
      <c r="H57" s="39">
        <f>IF(H$27=0,0,Totalgeräusch!G83+10*LOG(H$27/(1000*H$28)))</f>
        <v>0</v>
      </c>
      <c r="I57" s="22">
        <f>IF(I$27=0,0,Totalgeräusch!H83+10*LOG(I$27/(1000*I$28)))</f>
        <v>0</v>
      </c>
      <c r="J57" s="22">
        <f>IF(J$27=0,0,Totalgeräusch!I83+10*LOG(J$27/(1000*J$28)))</f>
        <v>42.552196610925179</v>
      </c>
      <c r="K57" s="22">
        <f>IF(K$27=0,0,Totalgeräusch!J83+10*LOG(K$27/(1000*K$28)))</f>
        <v>0</v>
      </c>
      <c r="L57" s="39">
        <f>IF(L$27=0,0,Totalgeräusch!K83+10*LOG(L$27/(1000*L$28)))</f>
        <v>0</v>
      </c>
      <c r="M57" s="7">
        <f>IF(M$27=0,0,Totalgeräusch!L83+10*LOG(M$27/(1000*M$28)))</f>
        <v>0</v>
      </c>
      <c r="N57" s="7">
        <f>IF(N$27=0,0,Totalgeräusch!M83+10*LOG(N$27/(1000*N$28)))</f>
        <v>0</v>
      </c>
      <c r="O57" s="7">
        <f>IF(O$27=0,0,Totalgeräusch!N83+10*LOG(O$27/(1000*O$28)))</f>
        <v>0</v>
      </c>
      <c r="P57" s="7">
        <f>IF(P$27=0,0,Totalgeräusch!O83+10*LOG(P$27/(1000*P$28)))</f>
        <v>0</v>
      </c>
      <c r="Q57" s="7">
        <f>IF(Q$27=0,0,Totalgeräusch!P83+10*LOG(Q$27/(1000*Q$28)))</f>
        <v>0</v>
      </c>
      <c r="R57" s="7">
        <f>IF(R$27=0,0,Totalgeräusch!Q83+10*LOG(R$27/(1000*R$28)))</f>
        <v>0</v>
      </c>
      <c r="S57" s="7">
        <f>IF(S$27=0,0,Totalgeräusch!R83+10*LOG(S$27/(1000*S$28)))</f>
        <v>0</v>
      </c>
      <c r="T57" s="7">
        <f>IF(T$27=0,0,Totalgeräusch!S83+10*LOG(T$27/(1000*T$28)))</f>
        <v>0</v>
      </c>
      <c r="U57" s="7">
        <f>IF(U$27=0,0,Totalgeräusch!T83+10*LOG(U$27/(1000*U$28)))</f>
        <v>0</v>
      </c>
      <c r="V57" s="7">
        <f>IF(V$27=0,0,Totalgeräusch!U83+10*LOG(V$27/(1000*V$28)))</f>
        <v>0</v>
      </c>
      <c r="W57" s="7">
        <f>IF(W$27=0,0,Totalgeräusch!V83+10*LOG(W$27/(1000*W$28)))</f>
        <v>0</v>
      </c>
      <c r="X57" s="7">
        <f>IF(X$27=0,0,Totalgeräusch!W83+10*LOG(X$27/(1000*X$28)))</f>
        <v>0</v>
      </c>
      <c r="Y57" s="7">
        <f>IF(Y$27=0,0,Totalgeräusch!X83+10*LOG(Y$27/(1000*Y$28)))</f>
        <v>0</v>
      </c>
      <c r="Z57" s="7">
        <f>IF(Z$27=0,0,Totalgeräusch!Y83+10*LOG(Z$27/(1000*Z$28)))</f>
        <v>0</v>
      </c>
      <c r="AA57" s="7">
        <f>IF(AA$27=0,0,Totalgeräusch!Z83+10*LOG(AA$27/(1000*AA$28)))</f>
        <v>0</v>
      </c>
      <c r="AB57" s="7">
        <f>IF(AB$27=0,0,Totalgeräusch!AA83+10*LOG(AB$27/(1000*AB$28)))</f>
        <v>0</v>
      </c>
    </row>
    <row r="58" spans="1:46" x14ac:dyDescent="0.3">
      <c r="B58" s="1">
        <v>10000</v>
      </c>
      <c r="C58" s="39">
        <f>IF(C$27=0,0,Totalgeräusch!B84+10*LOG(C$27/(1000*C$28)))</f>
        <v>0</v>
      </c>
      <c r="D58" s="22">
        <f>IF(D$27=0,0,Totalgeräusch!C84+10*LOG(D$27/(1000*D$28)))</f>
        <v>0</v>
      </c>
      <c r="E58" s="22">
        <f>IF(E$27=0,0,Totalgeräusch!D84+10*LOG(E$27/(1000*E$28)))</f>
        <v>41.047239722720768</v>
      </c>
      <c r="F58" s="22">
        <f>IF(F$27=0,0,Totalgeräusch!E84+10*LOG(F$27/(1000*F$28)))</f>
        <v>0</v>
      </c>
      <c r="G58" s="22">
        <f>IF(G$27=0,0,Totalgeräusch!F84+10*LOG(G$27/(1000*G$28)))</f>
        <v>0</v>
      </c>
      <c r="H58" s="39">
        <f>IF(H$27=0,0,Totalgeräusch!G84+10*LOG(H$27/(1000*H$28)))</f>
        <v>0</v>
      </c>
      <c r="I58" s="39">
        <f>IF(I$27=0,0,Totalgeräusch!H84+10*LOG(I$27/(1000*I$28)))</f>
        <v>0</v>
      </c>
      <c r="J58" s="22">
        <f>IF(J$27=0,0,Totalgeräusch!I84+10*LOG(J$27/(1000*J$28)))</f>
        <v>40.885184463299979</v>
      </c>
      <c r="K58" s="39">
        <f>IF(K$27=0,0,Totalgeräusch!J84+10*LOG(K$27/(1000*K$28)))</f>
        <v>0</v>
      </c>
      <c r="L58" s="39">
        <f>IF(L$27=0,0,Totalgeräusch!K84+10*LOG(L$27/(1000*L$28)))</f>
        <v>0</v>
      </c>
      <c r="M58" s="7">
        <f>IF(M$27=0,0,Totalgeräusch!L84+10*LOG(M$27/(1000*M$28)))</f>
        <v>0</v>
      </c>
      <c r="N58" s="7">
        <f>IF(N$27=0,0,Totalgeräusch!M84+10*LOG(N$27/(1000*N$28)))</f>
        <v>0</v>
      </c>
      <c r="O58" s="7">
        <f>IF(O$27=0,0,Totalgeräusch!N84+10*LOG(O$27/(1000*O$28)))</f>
        <v>0</v>
      </c>
      <c r="P58" s="7">
        <f>IF(P$27=0,0,Totalgeräusch!O84+10*LOG(P$27/(1000*P$28)))</f>
        <v>0</v>
      </c>
      <c r="Q58" s="7">
        <f>IF(Q$27=0,0,Totalgeräusch!P84+10*LOG(Q$27/(1000*Q$28)))</f>
        <v>0</v>
      </c>
      <c r="R58" s="7">
        <f>IF(R$27=0,0,Totalgeräusch!Q84+10*LOG(R$27/(1000*R$28)))</f>
        <v>0</v>
      </c>
      <c r="S58" s="7">
        <f>IF(S$27=0,0,Totalgeräusch!R84+10*LOG(S$27/(1000*S$28)))</f>
        <v>0</v>
      </c>
      <c r="T58" s="7">
        <f>IF(T$27=0,0,Totalgeräusch!S84+10*LOG(T$27/(1000*T$28)))</f>
        <v>0</v>
      </c>
      <c r="U58" s="7">
        <f>IF(U$27=0,0,Totalgeräusch!T84+10*LOG(U$27/(1000*U$28)))</f>
        <v>0</v>
      </c>
      <c r="V58" s="7">
        <f>IF(V$27=0,0,Totalgeräusch!U84+10*LOG(V$27/(1000*V$28)))</f>
        <v>0</v>
      </c>
      <c r="W58" s="7">
        <f>IF(W$27=0,0,Totalgeräusch!V84+10*LOG(W$27/(1000*W$28)))</f>
        <v>0</v>
      </c>
      <c r="X58" s="7">
        <f>IF(X$27=0,0,Totalgeräusch!W84+10*LOG(X$27/(1000*X$28)))</f>
        <v>0</v>
      </c>
      <c r="Y58" s="7">
        <f>IF(Y$27=0,0,Totalgeräusch!X84+10*LOG(Y$27/(1000*Y$28)))</f>
        <v>0</v>
      </c>
      <c r="Z58" s="7">
        <f>IF(Z$27=0,0,Totalgeräusch!Y84+10*LOG(Z$27/(1000*Z$28)))</f>
        <v>0</v>
      </c>
      <c r="AA58" s="7">
        <f>IF(AA$27=0,0,Totalgeräusch!Z84+10*LOG(AA$27/(1000*AA$28)))</f>
        <v>0</v>
      </c>
      <c r="AB58" s="7">
        <f>IF(AB$27=0,0,Totalgeräusch!AA84+10*LOG(AB$27/(1000*AB$28)))</f>
        <v>0</v>
      </c>
    </row>
    <row r="62" spans="1:46" ht="20" x14ac:dyDescent="0.3">
      <c r="A62" s="13" t="s">
        <v>73</v>
      </c>
      <c r="L62" s="2"/>
      <c r="N62" s="2"/>
      <c r="O62" s="2"/>
      <c r="P62" s="2"/>
    </row>
    <row r="63" spans="1:46" x14ac:dyDescent="0.3">
      <c r="R63" s="1"/>
      <c r="Y63" s="1"/>
      <c r="AA63" s="1"/>
      <c r="AB63" s="1"/>
      <c r="AE63" s="2"/>
      <c r="AF63" s="2"/>
      <c r="AG63" s="2"/>
      <c r="AH63" s="1" t="s">
        <v>91</v>
      </c>
      <c r="AI63" s="2"/>
      <c r="AP63" s="2"/>
      <c r="AR63" s="2"/>
      <c r="AS63" s="2"/>
      <c r="AT63" s="2"/>
    </row>
    <row r="64" spans="1:46" x14ac:dyDescent="0.3">
      <c r="A64" s="1" t="s">
        <v>62</v>
      </c>
      <c r="B64" s="2" t="s">
        <v>0</v>
      </c>
      <c r="C64" s="25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 t="s">
        <v>6</v>
      </c>
      <c r="I64" s="2" t="s">
        <v>7</v>
      </c>
      <c r="J64" s="2" t="s">
        <v>8</v>
      </c>
      <c r="K64" s="2" t="s">
        <v>9</v>
      </c>
      <c r="L64" s="2"/>
      <c r="M64" s="2"/>
      <c r="N64" s="2"/>
      <c r="O64" s="2"/>
      <c r="P64" s="2"/>
      <c r="Q64" s="2"/>
      <c r="S64" s="2"/>
      <c r="T64" s="2"/>
      <c r="U64" s="2"/>
      <c r="V64" s="2"/>
      <c r="W64" s="2"/>
      <c r="X64" s="2"/>
      <c r="Z64" s="2"/>
      <c r="AC64" s="2" t="s">
        <v>77</v>
      </c>
      <c r="AD64" s="2" t="s">
        <v>78</v>
      </c>
      <c r="AE64" s="2" t="s">
        <v>76</v>
      </c>
      <c r="AF64" s="2" t="s">
        <v>75</v>
      </c>
      <c r="AG64" s="2" t="s">
        <v>79</v>
      </c>
      <c r="AH64" s="1" t="s">
        <v>75</v>
      </c>
      <c r="AI64" s="2" t="s">
        <v>79</v>
      </c>
      <c r="AP64" s="2"/>
      <c r="AR64" s="2"/>
      <c r="AS64" s="2"/>
      <c r="AT64" s="2"/>
    </row>
    <row r="65" spans="1:46" x14ac:dyDescent="0.3">
      <c r="A65" s="1">
        <v>50</v>
      </c>
      <c r="B65" s="26">
        <f>IF(C35=0,0,10^((C35)/10))</f>
        <v>0</v>
      </c>
      <c r="C65" s="37">
        <f t="shared" ref="C65:AB65" si="0">IF(D35=0,0,10^((D35)/10))</f>
        <v>0</v>
      </c>
      <c r="D65" s="26">
        <f t="shared" si="0"/>
        <v>10191949.88533113</v>
      </c>
      <c r="E65" s="26">
        <f t="shared" si="0"/>
        <v>0</v>
      </c>
      <c r="F65" s="26">
        <f t="shared" si="0"/>
        <v>0</v>
      </c>
      <c r="G65" s="26">
        <f t="shared" si="0"/>
        <v>0</v>
      </c>
      <c r="H65" s="26">
        <f t="shared" si="0"/>
        <v>0</v>
      </c>
      <c r="I65" s="26">
        <f t="shared" si="0"/>
        <v>3003339.7810190697</v>
      </c>
      <c r="J65" s="26">
        <f t="shared" si="0"/>
        <v>0</v>
      </c>
      <c r="K65" s="26">
        <f t="shared" si="0"/>
        <v>0</v>
      </c>
      <c r="L65" s="26">
        <f>IF(M35=0,0,10^((M35)/10))</f>
        <v>0</v>
      </c>
      <c r="M65" s="26">
        <f t="shared" si="0"/>
        <v>0</v>
      </c>
      <c r="N65" s="26">
        <f t="shared" si="0"/>
        <v>0</v>
      </c>
      <c r="O65" s="26">
        <f t="shared" si="0"/>
        <v>0</v>
      </c>
      <c r="P65" s="26">
        <f t="shared" si="0"/>
        <v>0</v>
      </c>
      <c r="Q65" s="26">
        <f t="shared" si="0"/>
        <v>0</v>
      </c>
      <c r="R65" s="26">
        <f t="shared" si="0"/>
        <v>0</v>
      </c>
      <c r="S65" s="26">
        <f t="shared" si="0"/>
        <v>0</v>
      </c>
      <c r="T65" s="26">
        <f t="shared" si="0"/>
        <v>0</v>
      </c>
      <c r="U65" s="26">
        <f t="shared" si="0"/>
        <v>0</v>
      </c>
      <c r="V65" s="26">
        <f t="shared" si="0"/>
        <v>0</v>
      </c>
      <c r="W65" s="26">
        <f t="shared" si="0"/>
        <v>0</v>
      </c>
      <c r="X65" s="26">
        <f t="shared" si="0"/>
        <v>0</v>
      </c>
      <c r="Y65" s="26">
        <f t="shared" si="0"/>
        <v>0</v>
      </c>
      <c r="Z65" s="26">
        <f t="shared" si="0"/>
        <v>0</v>
      </c>
      <c r="AA65" s="26">
        <f t="shared" si="0"/>
        <v>0</v>
      </c>
      <c r="AB65" s="26">
        <f t="shared" si="0"/>
        <v>0</v>
      </c>
      <c r="AC65" s="27">
        <f>SUM(B65:AB65)</f>
        <v>13195289.666350199</v>
      </c>
      <c r="AD65" s="22">
        <f>10*LOG(AC65)</f>
        <v>71.204189284034854</v>
      </c>
      <c r="AE65" s="5">
        <v>-30.3</v>
      </c>
      <c r="AF65" s="28">
        <f>AD65+AE65-3.1</f>
        <v>37.804189284034855</v>
      </c>
      <c r="AG65" s="27">
        <f>10^(AF65/10)</f>
        <v>6031.4110650358853</v>
      </c>
      <c r="AH65" s="36"/>
      <c r="AI65" s="38"/>
      <c r="AP65" s="2"/>
      <c r="AR65" s="2"/>
      <c r="AS65" s="2"/>
      <c r="AT65" s="2"/>
    </row>
    <row r="66" spans="1:46" x14ac:dyDescent="0.3">
      <c r="A66" s="1">
        <v>63</v>
      </c>
      <c r="B66" s="26">
        <f t="shared" ref="B66:AB66" si="1">IF(C36=0,0,10^((C36)/10))</f>
        <v>0</v>
      </c>
      <c r="C66" s="37">
        <f t="shared" si="1"/>
        <v>0</v>
      </c>
      <c r="D66" s="26">
        <f t="shared" si="1"/>
        <v>7042039.0987197822</v>
      </c>
      <c r="E66" s="26">
        <f t="shared" si="1"/>
        <v>0</v>
      </c>
      <c r="F66" s="26">
        <f t="shared" si="1"/>
        <v>0</v>
      </c>
      <c r="G66" s="26">
        <f t="shared" si="1"/>
        <v>0</v>
      </c>
      <c r="H66" s="26">
        <f t="shared" si="1"/>
        <v>0</v>
      </c>
      <c r="I66" s="26">
        <f t="shared" si="1"/>
        <v>4290053.3817456951</v>
      </c>
      <c r="J66" s="26">
        <f t="shared" si="1"/>
        <v>0</v>
      </c>
      <c r="K66" s="26">
        <f t="shared" si="1"/>
        <v>0</v>
      </c>
      <c r="L66" s="26">
        <f t="shared" si="1"/>
        <v>0</v>
      </c>
      <c r="M66" s="26">
        <f t="shared" si="1"/>
        <v>0</v>
      </c>
      <c r="N66" s="26">
        <f t="shared" si="1"/>
        <v>0</v>
      </c>
      <c r="O66" s="26">
        <f t="shared" si="1"/>
        <v>0</v>
      </c>
      <c r="P66" s="26">
        <f t="shared" si="1"/>
        <v>0</v>
      </c>
      <c r="Q66" s="26">
        <f t="shared" si="1"/>
        <v>0</v>
      </c>
      <c r="R66" s="26">
        <f t="shared" si="1"/>
        <v>0</v>
      </c>
      <c r="S66" s="26">
        <f t="shared" si="1"/>
        <v>0</v>
      </c>
      <c r="T66" s="26">
        <f t="shared" si="1"/>
        <v>0</v>
      </c>
      <c r="U66" s="26">
        <f t="shared" si="1"/>
        <v>0</v>
      </c>
      <c r="V66" s="26">
        <f t="shared" si="1"/>
        <v>0</v>
      </c>
      <c r="W66" s="26">
        <f t="shared" si="1"/>
        <v>0</v>
      </c>
      <c r="X66" s="26">
        <f t="shared" si="1"/>
        <v>0</v>
      </c>
      <c r="Y66" s="26">
        <f t="shared" si="1"/>
        <v>0</v>
      </c>
      <c r="Z66" s="26">
        <f t="shared" si="1"/>
        <v>0</v>
      </c>
      <c r="AA66" s="26">
        <f t="shared" si="1"/>
        <v>0</v>
      </c>
      <c r="AB66" s="26">
        <f t="shared" si="1"/>
        <v>0</v>
      </c>
      <c r="AC66" s="27">
        <f>SUM(B66:AB66)</f>
        <v>11332092.480465477</v>
      </c>
      <c r="AD66" s="22">
        <f t="shared" ref="AD66:AD88" si="2">10*LOG(AC66)</f>
        <v>70.543101101117202</v>
      </c>
      <c r="AE66" s="5">
        <v>-26.3</v>
      </c>
      <c r="AF66" s="28">
        <f>AD66+AE66-3.1</f>
        <v>41.143101101117203</v>
      </c>
      <c r="AG66" s="27">
        <f t="shared" ref="AG66:AG67" si="3">10^(AF66/10)</f>
        <v>13010.983020584044</v>
      </c>
      <c r="AH66" s="28">
        <f>10*LOG(SUM(AG65:AG67))</f>
        <v>46.157167161084935</v>
      </c>
      <c r="AI66" s="27">
        <f>10^(AH66/10)</f>
        <v>41277.816504240298</v>
      </c>
      <c r="AP66" s="2"/>
      <c r="AR66" s="2"/>
      <c r="AS66" s="2"/>
      <c r="AT66" s="2"/>
    </row>
    <row r="67" spans="1:46" x14ac:dyDescent="0.3">
      <c r="A67" s="1">
        <v>80</v>
      </c>
      <c r="B67" s="26">
        <f t="shared" ref="B67:AB67" si="4">IF(C37=0,0,10^((C37)/10))</f>
        <v>0</v>
      </c>
      <c r="C67" s="37">
        <f t="shared" si="4"/>
        <v>0</v>
      </c>
      <c r="D67" s="26">
        <f t="shared" si="4"/>
        <v>5825010.1263669953</v>
      </c>
      <c r="E67" s="26">
        <f t="shared" si="4"/>
        <v>0</v>
      </c>
      <c r="F67" s="26">
        <f t="shared" si="4"/>
        <v>0</v>
      </c>
      <c r="G67" s="26">
        <f t="shared" si="4"/>
        <v>0</v>
      </c>
      <c r="H67" s="26">
        <f t="shared" si="4"/>
        <v>0</v>
      </c>
      <c r="I67" s="26">
        <f t="shared" si="4"/>
        <v>2436232.6360075301</v>
      </c>
      <c r="J67" s="26">
        <f t="shared" si="4"/>
        <v>0</v>
      </c>
      <c r="K67" s="26">
        <f t="shared" si="4"/>
        <v>0</v>
      </c>
      <c r="L67" s="26">
        <f t="shared" si="4"/>
        <v>0</v>
      </c>
      <c r="M67" s="26">
        <f t="shared" si="4"/>
        <v>0</v>
      </c>
      <c r="N67" s="26">
        <f t="shared" si="4"/>
        <v>0</v>
      </c>
      <c r="O67" s="26">
        <f t="shared" si="4"/>
        <v>0</v>
      </c>
      <c r="P67" s="26">
        <f t="shared" si="4"/>
        <v>0</v>
      </c>
      <c r="Q67" s="26">
        <f t="shared" si="4"/>
        <v>0</v>
      </c>
      <c r="R67" s="26">
        <f t="shared" si="4"/>
        <v>0</v>
      </c>
      <c r="S67" s="26">
        <f t="shared" si="4"/>
        <v>0</v>
      </c>
      <c r="T67" s="26">
        <f t="shared" si="4"/>
        <v>0</v>
      </c>
      <c r="U67" s="26">
        <f t="shared" si="4"/>
        <v>0</v>
      </c>
      <c r="V67" s="26">
        <f t="shared" si="4"/>
        <v>0</v>
      </c>
      <c r="W67" s="26">
        <f t="shared" si="4"/>
        <v>0</v>
      </c>
      <c r="X67" s="26">
        <f t="shared" si="4"/>
        <v>0</v>
      </c>
      <c r="Y67" s="26">
        <f t="shared" si="4"/>
        <v>0</v>
      </c>
      <c r="Z67" s="26">
        <f t="shared" si="4"/>
        <v>0</v>
      </c>
      <c r="AA67" s="26">
        <f t="shared" si="4"/>
        <v>0</v>
      </c>
      <c r="AB67" s="26">
        <f t="shared" si="4"/>
        <v>0</v>
      </c>
      <c r="AC67" s="27">
        <f>SUM(B67:AB67)</f>
        <v>8261242.7623745259</v>
      </c>
      <c r="AD67" s="22">
        <f t="shared" si="2"/>
        <v>69.170453843958498</v>
      </c>
      <c r="AE67" s="5">
        <v>-22.6</v>
      </c>
      <c r="AF67" s="28">
        <f t="shared" ref="AF67:AF88" si="5">AD67+AE67-3.1</f>
        <v>43.470453843958495</v>
      </c>
      <c r="AG67" s="27">
        <f t="shared" si="3"/>
        <v>22235.422418620379</v>
      </c>
      <c r="AH67" s="36"/>
      <c r="AI67" s="38"/>
      <c r="AP67" s="2"/>
      <c r="AR67" s="2"/>
      <c r="AS67" s="2"/>
      <c r="AT67" s="2"/>
    </row>
    <row r="68" spans="1:46" x14ac:dyDescent="0.3">
      <c r="A68" s="1">
        <v>100</v>
      </c>
      <c r="B68" s="26">
        <f t="shared" ref="B68:AB68" si="6">IF(C38=0,0,10^((C38)/10))</f>
        <v>0</v>
      </c>
      <c r="C68" s="37">
        <f t="shared" si="6"/>
        <v>0</v>
      </c>
      <c r="D68" s="26">
        <f t="shared" si="6"/>
        <v>2370283.4850385189</v>
      </c>
      <c r="E68" s="26">
        <f t="shared" si="6"/>
        <v>0</v>
      </c>
      <c r="F68" s="26">
        <f t="shared" si="6"/>
        <v>0</v>
      </c>
      <c r="G68" s="26">
        <f t="shared" si="6"/>
        <v>0</v>
      </c>
      <c r="H68" s="26">
        <f t="shared" si="6"/>
        <v>0</v>
      </c>
      <c r="I68" s="26">
        <f t="shared" si="6"/>
        <v>1299187.1377272978</v>
      </c>
      <c r="J68" s="26">
        <f t="shared" si="6"/>
        <v>0</v>
      </c>
      <c r="K68" s="26">
        <f t="shared" si="6"/>
        <v>0</v>
      </c>
      <c r="L68" s="26">
        <f t="shared" si="6"/>
        <v>0</v>
      </c>
      <c r="M68" s="26">
        <f t="shared" si="6"/>
        <v>0</v>
      </c>
      <c r="N68" s="26">
        <f t="shared" si="6"/>
        <v>0</v>
      </c>
      <c r="O68" s="26">
        <f t="shared" si="6"/>
        <v>0</v>
      </c>
      <c r="P68" s="26">
        <f t="shared" si="6"/>
        <v>0</v>
      </c>
      <c r="Q68" s="26">
        <f t="shared" si="6"/>
        <v>0</v>
      </c>
      <c r="R68" s="26">
        <f t="shared" si="6"/>
        <v>0</v>
      </c>
      <c r="S68" s="26">
        <f t="shared" si="6"/>
        <v>0</v>
      </c>
      <c r="T68" s="26">
        <f t="shared" si="6"/>
        <v>0</v>
      </c>
      <c r="U68" s="26">
        <f t="shared" si="6"/>
        <v>0</v>
      </c>
      <c r="V68" s="26">
        <f t="shared" si="6"/>
        <v>0</v>
      </c>
      <c r="W68" s="26">
        <f t="shared" si="6"/>
        <v>0</v>
      </c>
      <c r="X68" s="26">
        <f t="shared" si="6"/>
        <v>0</v>
      </c>
      <c r="Y68" s="26">
        <f t="shared" si="6"/>
        <v>0</v>
      </c>
      <c r="Z68" s="26">
        <f t="shared" si="6"/>
        <v>0</v>
      </c>
      <c r="AA68" s="26">
        <f t="shared" si="6"/>
        <v>0</v>
      </c>
      <c r="AB68" s="26">
        <f t="shared" si="6"/>
        <v>0</v>
      </c>
      <c r="AC68" s="27">
        <f>SUM(B68:AB68)</f>
        <v>3669470.6227658167</v>
      </c>
      <c r="AD68" s="22">
        <f t="shared" si="2"/>
        <v>65.646034151527559</v>
      </c>
      <c r="AE68" s="5">
        <v>-19.2</v>
      </c>
      <c r="AF68" s="28">
        <f t="shared" si="5"/>
        <v>43.346034151527554</v>
      </c>
      <c r="AG68" s="27">
        <f t="shared" ref="AG68:AG88" si="7">10^(AF68/10)</f>
        <v>21607.444947293712</v>
      </c>
      <c r="AH68" s="36"/>
      <c r="AI68" s="38"/>
      <c r="AP68" s="2"/>
      <c r="AR68" s="2"/>
      <c r="AS68" s="2"/>
      <c r="AT68" s="2"/>
    </row>
    <row r="69" spans="1:46" x14ac:dyDescent="0.3">
      <c r="A69" s="1">
        <v>125</v>
      </c>
      <c r="B69" s="26">
        <f t="shared" ref="B69:AB69" si="8">IF(C39=0,0,10^((C39)/10))</f>
        <v>0</v>
      </c>
      <c r="C69" s="37">
        <f t="shared" si="8"/>
        <v>0</v>
      </c>
      <c r="D69" s="26">
        <f t="shared" si="8"/>
        <v>1294433.7903260235</v>
      </c>
      <c r="E69" s="26">
        <f t="shared" si="8"/>
        <v>0</v>
      </c>
      <c r="F69" s="26">
        <f t="shared" si="8"/>
        <v>0</v>
      </c>
      <c r="G69" s="26">
        <f t="shared" si="8"/>
        <v>0</v>
      </c>
      <c r="H69" s="26">
        <f t="shared" si="8"/>
        <v>0</v>
      </c>
      <c r="I69" s="26">
        <f t="shared" si="8"/>
        <v>1155347.7212250719</v>
      </c>
      <c r="J69" s="26">
        <f t="shared" si="8"/>
        <v>0</v>
      </c>
      <c r="K69" s="26">
        <f t="shared" si="8"/>
        <v>0</v>
      </c>
      <c r="L69" s="26">
        <f t="shared" si="8"/>
        <v>0</v>
      </c>
      <c r="M69" s="26">
        <f t="shared" si="8"/>
        <v>0</v>
      </c>
      <c r="N69" s="26">
        <f t="shared" si="8"/>
        <v>0</v>
      </c>
      <c r="O69" s="26">
        <f t="shared" si="8"/>
        <v>0</v>
      </c>
      <c r="P69" s="26">
        <f t="shared" si="8"/>
        <v>0</v>
      </c>
      <c r="Q69" s="26">
        <f t="shared" si="8"/>
        <v>0</v>
      </c>
      <c r="R69" s="26">
        <f t="shared" si="8"/>
        <v>0</v>
      </c>
      <c r="S69" s="26">
        <f t="shared" si="8"/>
        <v>0</v>
      </c>
      <c r="T69" s="26">
        <f t="shared" si="8"/>
        <v>0</v>
      </c>
      <c r="U69" s="26">
        <f t="shared" si="8"/>
        <v>0</v>
      </c>
      <c r="V69" s="26">
        <f t="shared" si="8"/>
        <v>0</v>
      </c>
      <c r="W69" s="26">
        <f t="shared" si="8"/>
        <v>0</v>
      </c>
      <c r="X69" s="26">
        <f t="shared" si="8"/>
        <v>0</v>
      </c>
      <c r="Y69" s="26">
        <f t="shared" si="8"/>
        <v>0</v>
      </c>
      <c r="Z69" s="26">
        <f t="shared" si="8"/>
        <v>0</v>
      </c>
      <c r="AA69" s="26">
        <f t="shared" si="8"/>
        <v>0</v>
      </c>
      <c r="AB69" s="26">
        <f t="shared" si="8"/>
        <v>0</v>
      </c>
      <c r="AC69" s="27">
        <f t="shared" ref="AC69:AC88" si="9">SUM(B69:AB69)</f>
        <v>2449781.5115510952</v>
      </c>
      <c r="AD69" s="22">
        <f t="shared" si="2"/>
        <v>63.891273527078013</v>
      </c>
      <c r="AE69" s="5">
        <v>-16.100000000000001</v>
      </c>
      <c r="AF69" s="28">
        <f t="shared" si="5"/>
        <v>44.69127352707801</v>
      </c>
      <c r="AG69" s="27">
        <f t="shared" si="7"/>
        <v>29452.851839211697</v>
      </c>
      <c r="AH69" s="28">
        <f>10*LOG(SUM(AG68:AG70))</f>
        <v>49.970571959002896</v>
      </c>
      <c r="AI69" s="27">
        <f>10^(AH69/10)</f>
        <v>99324.684885564158</v>
      </c>
      <c r="AP69" s="2"/>
      <c r="AR69" s="2"/>
      <c r="AS69" s="2"/>
      <c r="AT69" s="2"/>
    </row>
    <row r="70" spans="1:46" x14ac:dyDescent="0.3">
      <c r="A70" s="1">
        <v>160</v>
      </c>
      <c r="B70" s="26">
        <f t="shared" ref="B70:AB70" si="10">IF(C40=0,0,10^((C40)/10))</f>
        <v>0</v>
      </c>
      <c r="C70" s="37">
        <f t="shared" si="10"/>
        <v>0</v>
      </c>
      <c r="D70" s="26">
        <f t="shared" si="10"/>
        <v>1201396.2292568951</v>
      </c>
      <c r="E70" s="26">
        <f t="shared" si="10"/>
        <v>0</v>
      </c>
      <c r="F70" s="26">
        <f t="shared" si="10"/>
        <v>0</v>
      </c>
      <c r="G70" s="26">
        <f t="shared" si="10"/>
        <v>0</v>
      </c>
      <c r="H70" s="26">
        <f t="shared" si="10"/>
        <v>0</v>
      </c>
      <c r="I70" s="26">
        <f t="shared" si="10"/>
        <v>954494.79564867867</v>
      </c>
      <c r="J70" s="26">
        <f t="shared" si="10"/>
        <v>0</v>
      </c>
      <c r="K70" s="26">
        <f t="shared" si="10"/>
        <v>0</v>
      </c>
      <c r="L70" s="26">
        <f t="shared" si="10"/>
        <v>0</v>
      </c>
      <c r="M70" s="26">
        <f t="shared" si="10"/>
        <v>0</v>
      </c>
      <c r="N70" s="26">
        <f t="shared" si="10"/>
        <v>0</v>
      </c>
      <c r="O70" s="26">
        <f t="shared" si="10"/>
        <v>0</v>
      </c>
      <c r="P70" s="26">
        <f t="shared" si="10"/>
        <v>0</v>
      </c>
      <c r="Q70" s="26">
        <f t="shared" si="10"/>
        <v>0</v>
      </c>
      <c r="R70" s="26">
        <f t="shared" si="10"/>
        <v>0</v>
      </c>
      <c r="S70" s="26">
        <f t="shared" si="10"/>
        <v>0</v>
      </c>
      <c r="T70" s="26">
        <f t="shared" si="10"/>
        <v>0</v>
      </c>
      <c r="U70" s="26">
        <f t="shared" si="10"/>
        <v>0</v>
      </c>
      <c r="V70" s="26">
        <f t="shared" si="10"/>
        <v>0</v>
      </c>
      <c r="W70" s="26">
        <f t="shared" si="10"/>
        <v>0</v>
      </c>
      <c r="X70" s="26">
        <f t="shared" si="10"/>
        <v>0</v>
      </c>
      <c r="Y70" s="26">
        <f t="shared" si="10"/>
        <v>0</v>
      </c>
      <c r="Z70" s="26">
        <f t="shared" si="10"/>
        <v>0</v>
      </c>
      <c r="AA70" s="26">
        <f t="shared" si="10"/>
        <v>0</v>
      </c>
      <c r="AB70" s="26">
        <f t="shared" si="10"/>
        <v>0</v>
      </c>
      <c r="AC70" s="27">
        <f t="shared" si="9"/>
        <v>2155891.0249055736</v>
      </c>
      <c r="AD70" s="22">
        <f t="shared" si="2"/>
        <v>63.336268045303342</v>
      </c>
      <c r="AE70" s="5">
        <v>-13.4</v>
      </c>
      <c r="AF70" s="28">
        <f t="shared" si="5"/>
        <v>46.836268045303342</v>
      </c>
      <c r="AG70" s="27">
        <f t="shared" si="7"/>
        <v>48264.388099058684</v>
      </c>
      <c r="AH70" s="36"/>
      <c r="AI70" s="38"/>
      <c r="AP70" s="2"/>
      <c r="AR70" s="2"/>
      <c r="AS70" s="2"/>
      <c r="AT70" s="2"/>
    </row>
    <row r="71" spans="1:46" x14ac:dyDescent="0.3">
      <c r="A71" s="1">
        <v>200</v>
      </c>
      <c r="B71" s="26">
        <f t="shared" ref="B71:AB71" si="11">IF(C41=0,0,10^((C41)/10))</f>
        <v>0</v>
      </c>
      <c r="C71" s="37">
        <f t="shared" si="11"/>
        <v>0</v>
      </c>
      <c r="D71" s="26">
        <f t="shared" si="11"/>
        <v>1178803.9848669169</v>
      </c>
      <c r="E71" s="26">
        <f t="shared" si="11"/>
        <v>0</v>
      </c>
      <c r="F71" s="26">
        <f t="shared" si="11"/>
        <v>0</v>
      </c>
      <c r="G71" s="26">
        <f t="shared" si="11"/>
        <v>0</v>
      </c>
      <c r="H71" s="26">
        <f t="shared" si="11"/>
        <v>0</v>
      </c>
      <c r="I71" s="26">
        <f t="shared" si="11"/>
        <v>625594.89500098897</v>
      </c>
      <c r="J71" s="26">
        <f t="shared" si="11"/>
        <v>0</v>
      </c>
      <c r="K71" s="26">
        <f t="shared" si="11"/>
        <v>0</v>
      </c>
      <c r="L71" s="26">
        <f t="shared" si="11"/>
        <v>0</v>
      </c>
      <c r="M71" s="26">
        <f t="shared" si="11"/>
        <v>0</v>
      </c>
      <c r="N71" s="26">
        <f t="shared" si="11"/>
        <v>0</v>
      </c>
      <c r="O71" s="26">
        <f t="shared" si="11"/>
        <v>0</v>
      </c>
      <c r="P71" s="26">
        <f t="shared" si="11"/>
        <v>0</v>
      </c>
      <c r="Q71" s="26">
        <f t="shared" si="11"/>
        <v>0</v>
      </c>
      <c r="R71" s="26">
        <f t="shared" si="11"/>
        <v>0</v>
      </c>
      <c r="S71" s="26">
        <f t="shared" si="11"/>
        <v>0</v>
      </c>
      <c r="T71" s="26">
        <f t="shared" si="11"/>
        <v>0</v>
      </c>
      <c r="U71" s="26">
        <f t="shared" si="11"/>
        <v>0</v>
      </c>
      <c r="V71" s="26">
        <f t="shared" si="11"/>
        <v>0</v>
      </c>
      <c r="W71" s="26">
        <f t="shared" si="11"/>
        <v>0</v>
      </c>
      <c r="X71" s="26">
        <f t="shared" si="11"/>
        <v>0</v>
      </c>
      <c r="Y71" s="26">
        <f t="shared" si="11"/>
        <v>0</v>
      </c>
      <c r="Z71" s="26">
        <f t="shared" si="11"/>
        <v>0</v>
      </c>
      <c r="AA71" s="26">
        <f t="shared" si="11"/>
        <v>0</v>
      </c>
      <c r="AB71" s="26">
        <f t="shared" si="11"/>
        <v>0</v>
      </c>
      <c r="AC71" s="27">
        <f t="shared" si="9"/>
        <v>1804398.8798679058</v>
      </c>
      <c r="AD71" s="22">
        <f t="shared" si="2"/>
        <v>62.563325488250641</v>
      </c>
      <c r="AE71" s="5">
        <v>-10.9</v>
      </c>
      <c r="AF71" s="28">
        <f t="shared" si="5"/>
        <v>48.563325488250641</v>
      </c>
      <c r="AG71" s="27">
        <f t="shared" si="7"/>
        <v>71834.413261411231</v>
      </c>
      <c r="AH71" s="36"/>
      <c r="AI71" s="38"/>
      <c r="AP71" s="2"/>
      <c r="AR71" s="2"/>
      <c r="AS71" s="2"/>
      <c r="AT71" s="2"/>
    </row>
    <row r="72" spans="1:46" x14ac:dyDescent="0.3">
      <c r="A72" s="1">
        <v>250</v>
      </c>
      <c r="B72" s="26">
        <f t="shared" ref="B72:AB72" si="12">IF(C42=0,0,10^((C42)/10))</f>
        <v>0</v>
      </c>
      <c r="C72" s="37">
        <f t="shared" si="12"/>
        <v>0</v>
      </c>
      <c r="D72" s="26">
        <f t="shared" si="12"/>
        <v>1698971.2252223673</v>
      </c>
      <c r="E72" s="26">
        <f t="shared" si="12"/>
        <v>0</v>
      </c>
      <c r="F72" s="26">
        <f t="shared" si="12"/>
        <v>0</v>
      </c>
      <c r="G72" s="26">
        <f t="shared" si="12"/>
        <v>0</v>
      </c>
      <c r="H72" s="26">
        <f t="shared" si="12"/>
        <v>0</v>
      </c>
      <c r="I72" s="26">
        <f t="shared" si="12"/>
        <v>794533.12713767821</v>
      </c>
      <c r="J72" s="26">
        <f t="shared" si="12"/>
        <v>0</v>
      </c>
      <c r="K72" s="26">
        <f t="shared" si="12"/>
        <v>0</v>
      </c>
      <c r="L72" s="26">
        <f t="shared" si="12"/>
        <v>0</v>
      </c>
      <c r="M72" s="26">
        <f t="shared" si="12"/>
        <v>0</v>
      </c>
      <c r="N72" s="26">
        <f t="shared" si="12"/>
        <v>0</v>
      </c>
      <c r="O72" s="26">
        <f t="shared" si="12"/>
        <v>0</v>
      </c>
      <c r="P72" s="26">
        <f t="shared" si="12"/>
        <v>0</v>
      </c>
      <c r="Q72" s="26">
        <f t="shared" si="12"/>
        <v>0</v>
      </c>
      <c r="R72" s="26">
        <f t="shared" si="12"/>
        <v>0</v>
      </c>
      <c r="S72" s="26">
        <f t="shared" si="12"/>
        <v>0</v>
      </c>
      <c r="T72" s="26">
        <f t="shared" si="12"/>
        <v>0</v>
      </c>
      <c r="U72" s="26">
        <f t="shared" si="12"/>
        <v>0</v>
      </c>
      <c r="V72" s="26">
        <f t="shared" si="12"/>
        <v>0</v>
      </c>
      <c r="W72" s="26">
        <f t="shared" si="12"/>
        <v>0</v>
      </c>
      <c r="X72" s="26">
        <f t="shared" si="12"/>
        <v>0</v>
      </c>
      <c r="Y72" s="26">
        <f t="shared" si="12"/>
        <v>0</v>
      </c>
      <c r="Z72" s="26">
        <f t="shared" si="12"/>
        <v>0</v>
      </c>
      <c r="AA72" s="26">
        <f t="shared" si="12"/>
        <v>0</v>
      </c>
      <c r="AB72" s="26">
        <f t="shared" si="12"/>
        <v>0</v>
      </c>
      <c r="AC72" s="27">
        <f t="shared" si="9"/>
        <v>2493504.3523600455</v>
      </c>
      <c r="AD72" s="22">
        <f t="shared" si="2"/>
        <v>63.968101306070395</v>
      </c>
      <c r="AE72" s="5">
        <v>-8.6</v>
      </c>
      <c r="AF72" s="28">
        <f t="shared" si="5"/>
        <v>52.268101306070392</v>
      </c>
      <c r="AG72" s="27">
        <f t="shared" si="7"/>
        <v>168581.58416964396</v>
      </c>
      <c r="AH72" s="28">
        <f>10*LOG(SUM(AG71:AG73))</f>
        <v>57.396940652939044</v>
      </c>
      <c r="AI72" s="27">
        <f>10^(AH72/10)</f>
        <v>549153.89122239815</v>
      </c>
      <c r="AP72" s="2"/>
      <c r="AR72" s="2"/>
      <c r="AS72" s="2"/>
      <c r="AT72" s="2"/>
    </row>
    <row r="73" spans="1:46" x14ac:dyDescent="0.3">
      <c r="A73" s="1">
        <v>315</v>
      </c>
      <c r="B73" s="26">
        <f t="shared" ref="B73:AB73" si="13">IF(C43=0,0,10^((C43)/10))</f>
        <v>0</v>
      </c>
      <c r="C73" s="37">
        <f t="shared" si="13"/>
        <v>0</v>
      </c>
      <c r="D73" s="26">
        <f t="shared" si="13"/>
        <v>1626067.4855723593</v>
      </c>
      <c r="E73" s="26">
        <f t="shared" si="13"/>
        <v>0</v>
      </c>
      <c r="F73" s="26">
        <f t="shared" si="13"/>
        <v>0</v>
      </c>
      <c r="G73" s="26">
        <f t="shared" si="13"/>
        <v>0</v>
      </c>
      <c r="H73" s="26">
        <f t="shared" si="13"/>
        <v>0</v>
      </c>
      <c r="I73" s="26">
        <f t="shared" si="13"/>
        <v>1255242.1864253883</v>
      </c>
      <c r="J73" s="26">
        <f t="shared" si="13"/>
        <v>0</v>
      </c>
      <c r="K73" s="26">
        <f t="shared" si="13"/>
        <v>0</v>
      </c>
      <c r="L73" s="26">
        <f t="shared" si="13"/>
        <v>0</v>
      </c>
      <c r="M73" s="26">
        <f t="shared" si="13"/>
        <v>0</v>
      </c>
      <c r="N73" s="26">
        <f t="shared" si="13"/>
        <v>0</v>
      </c>
      <c r="O73" s="26">
        <f t="shared" si="13"/>
        <v>0</v>
      </c>
      <c r="P73" s="26">
        <f t="shared" si="13"/>
        <v>0</v>
      </c>
      <c r="Q73" s="26">
        <f t="shared" si="13"/>
        <v>0</v>
      </c>
      <c r="R73" s="26">
        <f t="shared" si="13"/>
        <v>0</v>
      </c>
      <c r="S73" s="26">
        <f t="shared" si="13"/>
        <v>0</v>
      </c>
      <c r="T73" s="26">
        <f t="shared" si="13"/>
        <v>0</v>
      </c>
      <c r="U73" s="26">
        <f t="shared" si="13"/>
        <v>0</v>
      </c>
      <c r="V73" s="26">
        <f t="shared" si="13"/>
        <v>0</v>
      </c>
      <c r="W73" s="26">
        <f t="shared" si="13"/>
        <v>0</v>
      </c>
      <c r="X73" s="26">
        <f t="shared" si="13"/>
        <v>0</v>
      </c>
      <c r="Y73" s="26">
        <f t="shared" si="13"/>
        <v>0</v>
      </c>
      <c r="Z73" s="26">
        <f t="shared" si="13"/>
        <v>0</v>
      </c>
      <c r="AA73" s="26">
        <f t="shared" si="13"/>
        <v>0</v>
      </c>
      <c r="AB73" s="26">
        <f t="shared" si="13"/>
        <v>0</v>
      </c>
      <c r="AC73" s="27">
        <f t="shared" si="9"/>
        <v>2881309.6719977474</v>
      </c>
      <c r="AD73" s="22">
        <f t="shared" si="2"/>
        <v>64.595899370768009</v>
      </c>
      <c r="AE73" s="5">
        <v>-6.6</v>
      </c>
      <c r="AF73" s="28">
        <f t="shared" si="5"/>
        <v>54.895899370768007</v>
      </c>
      <c r="AG73" s="27">
        <f t="shared" si="7"/>
        <v>308737.89379134245</v>
      </c>
      <c r="AH73" s="36"/>
      <c r="AI73" s="38"/>
      <c r="AP73" s="2"/>
      <c r="AR73" s="2"/>
      <c r="AS73" s="2"/>
      <c r="AT73" s="2"/>
    </row>
    <row r="74" spans="1:46" x14ac:dyDescent="0.3">
      <c r="A74" s="1">
        <v>400</v>
      </c>
      <c r="B74" s="26">
        <f t="shared" ref="B74:AB74" si="14">IF(C44=0,0,10^((C44)/10))</f>
        <v>0</v>
      </c>
      <c r="C74" s="37">
        <f t="shared" si="14"/>
        <v>0</v>
      </c>
      <c r="D74" s="26">
        <f t="shared" si="14"/>
        <v>1420934.57091039</v>
      </c>
      <c r="E74" s="26">
        <f t="shared" si="14"/>
        <v>0</v>
      </c>
      <c r="F74" s="26">
        <f t="shared" si="14"/>
        <v>0</v>
      </c>
      <c r="G74" s="26">
        <f t="shared" si="14"/>
        <v>0</v>
      </c>
      <c r="H74" s="26">
        <f t="shared" si="14"/>
        <v>0</v>
      </c>
      <c r="I74" s="26">
        <f t="shared" si="14"/>
        <v>965137.67336345406</v>
      </c>
      <c r="J74" s="26">
        <f t="shared" si="14"/>
        <v>0</v>
      </c>
      <c r="K74" s="26">
        <f t="shared" si="14"/>
        <v>0</v>
      </c>
      <c r="L74" s="26">
        <f t="shared" si="14"/>
        <v>0</v>
      </c>
      <c r="M74" s="26">
        <f t="shared" si="14"/>
        <v>0</v>
      </c>
      <c r="N74" s="26">
        <f t="shared" si="14"/>
        <v>0</v>
      </c>
      <c r="O74" s="26">
        <f t="shared" si="14"/>
        <v>0</v>
      </c>
      <c r="P74" s="26">
        <f t="shared" si="14"/>
        <v>0</v>
      </c>
      <c r="Q74" s="26">
        <f t="shared" si="14"/>
        <v>0</v>
      </c>
      <c r="R74" s="26">
        <f t="shared" si="14"/>
        <v>0</v>
      </c>
      <c r="S74" s="26">
        <f t="shared" si="14"/>
        <v>0</v>
      </c>
      <c r="T74" s="26">
        <f t="shared" si="14"/>
        <v>0</v>
      </c>
      <c r="U74" s="26">
        <f t="shared" si="14"/>
        <v>0</v>
      </c>
      <c r="V74" s="26">
        <f t="shared" si="14"/>
        <v>0</v>
      </c>
      <c r="W74" s="26">
        <f t="shared" si="14"/>
        <v>0</v>
      </c>
      <c r="X74" s="26">
        <f t="shared" si="14"/>
        <v>0</v>
      </c>
      <c r="Y74" s="26">
        <f t="shared" si="14"/>
        <v>0</v>
      </c>
      <c r="Z74" s="26">
        <f t="shared" si="14"/>
        <v>0</v>
      </c>
      <c r="AA74" s="26">
        <f t="shared" si="14"/>
        <v>0</v>
      </c>
      <c r="AB74" s="26">
        <f t="shared" si="14"/>
        <v>0</v>
      </c>
      <c r="AC74" s="27">
        <f t="shared" si="9"/>
        <v>2386072.2442738442</v>
      </c>
      <c r="AD74" s="39">
        <f t="shared" si="2"/>
        <v>63.776835888793741</v>
      </c>
      <c r="AE74" s="5">
        <v>-4.8</v>
      </c>
      <c r="AF74" s="28">
        <f t="shared" si="5"/>
        <v>55.876835888793742</v>
      </c>
      <c r="AG74" s="27">
        <f t="shared" si="7"/>
        <v>386975.60587912012</v>
      </c>
      <c r="AH74" s="36"/>
      <c r="AI74" s="38"/>
      <c r="AP74" s="2"/>
      <c r="AR74" s="2"/>
      <c r="AS74" s="2"/>
      <c r="AT74" s="2"/>
    </row>
    <row r="75" spans="1:46" x14ac:dyDescent="0.3">
      <c r="A75" s="1">
        <v>500</v>
      </c>
      <c r="B75" s="26">
        <f t="shared" ref="B75:AB75" si="15">IF(C45=0,0,10^((C45)/10))</f>
        <v>0</v>
      </c>
      <c r="C75" s="37">
        <f t="shared" si="15"/>
        <v>0</v>
      </c>
      <c r="D75" s="26">
        <f t="shared" si="15"/>
        <v>1226062.4304318153</v>
      </c>
      <c r="E75" s="26">
        <f t="shared" si="15"/>
        <v>0</v>
      </c>
      <c r="F75" s="26">
        <f t="shared" si="15"/>
        <v>0</v>
      </c>
      <c r="G75" s="26">
        <f t="shared" si="15"/>
        <v>0</v>
      </c>
      <c r="H75" s="26">
        <f t="shared" si="15"/>
        <v>0</v>
      </c>
      <c r="I75" s="26">
        <f t="shared" si="15"/>
        <v>1257161.4136672718</v>
      </c>
      <c r="J75" s="26">
        <f t="shared" si="15"/>
        <v>0</v>
      </c>
      <c r="K75" s="26">
        <f t="shared" si="15"/>
        <v>0</v>
      </c>
      <c r="L75" s="26">
        <f t="shared" si="15"/>
        <v>0</v>
      </c>
      <c r="M75" s="26">
        <f t="shared" si="15"/>
        <v>0</v>
      </c>
      <c r="N75" s="26">
        <f t="shared" si="15"/>
        <v>0</v>
      </c>
      <c r="O75" s="26">
        <f t="shared" si="15"/>
        <v>0</v>
      </c>
      <c r="P75" s="26">
        <f t="shared" si="15"/>
        <v>0</v>
      </c>
      <c r="Q75" s="26">
        <f t="shared" si="15"/>
        <v>0</v>
      </c>
      <c r="R75" s="26">
        <f t="shared" si="15"/>
        <v>0</v>
      </c>
      <c r="S75" s="26">
        <f t="shared" si="15"/>
        <v>0</v>
      </c>
      <c r="T75" s="26">
        <f t="shared" si="15"/>
        <v>0</v>
      </c>
      <c r="U75" s="26">
        <f t="shared" si="15"/>
        <v>0</v>
      </c>
      <c r="V75" s="26">
        <f t="shared" si="15"/>
        <v>0</v>
      </c>
      <c r="W75" s="26">
        <f t="shared" si="15"/>
        <v>0</v>
      </c>
      <c r="X75" s="26">
        <f t="shared" si="15"/>
        <v>0</v>
      </c>
      <c r="Y75" s="26">
        <f t="shared" si="15"/>
        <v>0</v>
      </c>
      <c r="Z75" s="26">
        <f t="shared" si="15"/>
        <v>0</v>
      </c>
      <c r="AA75" s="26">
        <f t="shared" si="15"/>
        <v>0</v>
      </c>
      <c r="AB75" s="26">
        <f t="shared" si="15"/>
        <v>0</v>
      </c>
      <c r="AC75" s="27">
        <f t="shared" si="9"/>
        <v>2483223.8440990872</v>
      </c>
      <c r="AD75" s="22">
        <f t="shared" si="2"/>
        <v>63.950158697258644</v>
      </c>
      <c r="AE75" s="5">
        <v>-3.2</v>
      </c>
      <c r="AF75" s="28">
        <f t="shared" si="5"/>
        <v>57.65015869725864</v>
      </c>
      <c r="AG75" s="27">
        <f t="shared" si="7"/>
        <v>582124.48902265856</v>
      </c>
      <c r="AH75" s="28">
        <f>10*LOG(SUM(AG74:AG76))</f>
        <v>63.481935813263149</v>
      </c>
      <c r="AI75" s="27">
        <f>10^(AH75/10)</f>
        <v>2229428.6677374998</v>
      </c>
      <c r="AP75" s="2"/>
      <c r="AR75" s="2"/>
      <c r="AS75" s="2"/>
      <c r="AT75" s="2"/>
    </row>
    <row r="76" spans="1:46" x14ac:dyDescent="0.3">
      <c r="A76" s="1">
        <v>630</v>
      </c>
      <c r="B76" s="26">
        <f t="shared" ref="B76:AB76" si="16">IF(C46=0,0,10^((C46)/10))</f>
        <v>0</v>
      </c>
      <c r="C76" s="37">
        <f t="shared" si="16"/>
        <v>0</v>
      </c>
      <c r="D76" s="26">
        <f t="shared" si="16"/>
        <v>2223751.7856231648</v>
      </c>
      <c r="E76" s="26">
        <f t="shared" si="16"/>
        <v>0</v>
      </c>
      <c r="F76" s="26">
        <f t="shared" si="16"/>
        <v>0</v>
      </c>
      <c r="G76" s="26">
        <f t="shared" si="16"/>
        <v>0</v>
      </c>
      <c r="H76" s="26">
        <f t="shared" si="16"/>
        <v>0</v>
      </c>
      <c r="I76" s="26">
        <f t="shared" si="16"/>
        <v>1761757.1047271225</v>
      </c>
      <c r="J76" s="26">
        <f t="shared" si="16"/>
        <v>0</v>
      </c>
      <c r="K76" s="26">
        <f t="shared" si="16"/>
        <v>0</v>
      </c>
      <c r="L76" s="26">
        <f t="shared" si="16"/>
        <v>0</v>
      </c>
      <c r="M76" s="26">
        <f t="shared" si="16"/>
        <v>0</v>
      </c>
      <c r="N76" s="26">
        <f t="shared" si="16"/>
        <v>0</v>
      </c>
      <c r="O76" s="26">
        <f t="shared" si="16"/>
        <v>0</v>
      </c>
      <c r="P76" s="26">
        <f t="shared" si="16"/>
        <v>0</v>
      </c>
      <c r="Q76" s="26">
        <f t="shared" si="16"/>
        <v>0</v>
      </c>
      <c r="R76" s="26">
        <f t="shared" si="16"/>
        <v>0</v>
      </c>
      <c r="S76" s="26">
        <f t="shared" si="16"/>
        <v>0</v>
      </c>
      <c r="T76" s="26">
        <f t="shared" si="16"/>
        <v>0</v>
      </c>
      <c r="U76" s="26">
        <f t="shared" si="16"/>
        <v>0</v>
      </c>
      <c r="V76" s="26">
        <f t="shared" si="16"/>
        <v>0</v>
      </c>
      <c r="W76" s="26">
        <f t="shared" si="16"/>
        <v>0</v>
      </c>
      <c r="X76" s="26">
        <f t="shared" si="16"/>
        <v>0</v>
      </c>
      <c r="Y76" s="26">
        <f t="shared" si="16"/>
        <v>0</v>
      </c>
      <c r="Z76" s="26">
        <f t="shared" si="16"/>
        <v>0</v>
      </c>
      <c r="AA76" s="26">
        <f t="shared" si="16"/>
        <v>0</v>
      </c>
      <c r="AB76" s="26">
        <f t="shared" si="16"/>
        <v>0</v>
      </c>
      <c r="AC76" s="27">
        <f t="shared" si="9"/>
        <v>3985508.8903502873</v>
      </c>
      <c r="AD76" s="22">
        <f t="shared" si="2"/>
        <v>66.004837822341841</v>
      </c>
      <c r="AE76" s="5">
        <v>-1.9</v>
      </c>
      <c r="AF76" s="28">
        <f t="shared" si="5"/>
        <v>61.004837822341834</v>
      </c>
      <c r="AG76" s="27">
        <f t="shared" si="7"/>
        <v>1260328.5728357164</v>
      </c>
      <c r="AH76" s="36"/>
      <c r="AI76" s="38"/>
      <c r="AP76" s="2"/>
      <c r="AR76" s="2"/>
      <c r="AS76" s="2"/>
      <c r="AT76" s="2"/>
    </row>
    <row r="77" spans="1:46" x14ac:dyDescent="0.3">
      <c r="A77" s="1">
        <v>800</v>
      </c>
      <c r="B77" s="26">
        <f t="shared" ref="B77:AB77" si="17">IF(C47=0,0,10^((C47)/10))</f>
        <v>0</v>
      </c>
      <c r="C77" s="37">
        <f t="shared" si="17"/>
        <v>0</v>
      </c>
      <c r="D77" s="26">
        <f t="shared" si="17"/>
        <v>3889424.1527571976</v>
      </c>
      <c r="E77" s="26">
        <f t="shared" si="17"/>
        <v>0</v>
      </c>
      <c r="F77" s="26">
        <f t="shared" si="17"/>
        <v>0</v>
      </c>
      <c r="G77" s="26">
        <f t="shared" si="17"/>
        <v>0</v>
      </c>
      <c r="H77" s="26">
        <f t="shared" si="17"/>
        <v>0</v>
      </c>
      <c r="I77" s="26">
        <f t="shared" si="17"/>
        <v>1502413.1907060237</v>
      </c>
      <c r="J77" s="26">
        <f t="shared" si="17"/>
        <v>0</v>
      </c>
      <c r="K77" s="26">
        <f t="shared" si="17"/>
        <v>0</v>
      </c>
      <c r="L77" s="26">
        <f t="shared" si="17"/>
        <v>0</v>
      </c>
      <c r="M77" s="26">
        <f t="shared" si="17"/>
        <v>0</v>
      </c>
      <c r="N77" s="26">
        <f t="shared" si="17"/>
        <v>0</v>
      </c>
      <c r="O77" s="26">
        <f t="shared" si="17"/>
        <v>0</v>
      </c>
      <c r="P77" s="26">
        <f t="shared" si="17"/>
        <v>0</v>
      </c>
      <c r="Q77" s="26">
        <f t="shared" si="17"/>
        <v>0</v>
      </c>
      <c r="R77" s="26">
        <f t="shared" si="17"/>
        <v>0</v>
      </c>
      <c r="S77" s="26">
        <f t="shared" si="17"/>
        <v>0</v>
      </c>
      <c r="T77" s="26">
        <f t="shared" si="17"/>
        <v>0</v>
      </c>
      <c r="U77" s="26">
        <f t="shared" si="17"/>
        <v>0</v>
      </c>
      <c r="V77" s="26">
        <f t="shared" si="17"/>
        <v>0</v>
      </c>
      <c r="W77" s="26">
        <f t="shared" si="17"/>
        <v>0</v>
      </c>
      <c r="X77" s="26">
        <f t="shared" si="17"/>
        <v>0</v>
      </c>
      <c r="Y77" s="26">
        <f t="shared" si="17"/>
        <v>0</v>
      </c>
      <c r="Z77" s="26">
        <f t="shared" si="17"/>
        <v>0</v>
      </c>
      <c r="AA77" s="26">
        <f t="shared" si="17"/>
        <v>0</v>
      </c>
      <c r="AB77" s="26">
        <f t="shared" si="17"/>
        <v>0</v>
      </c>
      <c r="AC77" s="27">
        <f t="shared" si="9"/>
        <v>5391837.3434632216</v>
      </c>
      <c r="AD77" s="22">
        <f t="shared" si="2"/>
        <v>67.317367822843337</v>
      </c>
      <c r="AE77" s="5">
        <v>-0.8</v>
      </c>
      <c r="AF77" s="28">
        <f t="shared" si="5"/>
        <v>63.417367822843339</v>
      </c>
      <c r="AG77" s="27">
        <f t="shared" si="7"/>
        <v>2196528.1948546409</v>
      </c>
      <c r="AH77" s="36"/>
      <c r="AI77" s="38"/>
      <c r="AP77" s="2"/>
      <c r="AR77" s="2"/>
      <c r="AS77" s="2"/>
      <c r="AT77" s="2"/>
    </row>
    <row r="78" spans="1:46" x14ac:dyDescent="0.3">
      <c r="A78" s="1">
        <v>1000</v>
      </c>
      <c r="B78" s="26">
        <f t="shared" ref="B78:AB78" si="18">IF(C48=0,0,10^((C48)/10))</f>
        <v>0</v>
      </c>
      <c r="C78" s="37">
        <f t="shared" si="18"/>
        <v>0</v>
      </c>
      <c r="D78" s="26">
        <f t="shared" si="18"/>
        <v>7444619.4371359302</v>
      </c>
      <c r="E78" s="26">
        <f t="shared" si="18"/>
        <v>0</v>
      </c>
      <c r="F78" s="26">
        <f t="shared" si="18"/>
        <v>0</v>
      </c>
      <c r="G78" s="26">
        <f t="shared" si="18"/>
        <v>0</v>
      </c>
      <c r="H78" s="26">
        <f t="shared" si="18"/>
        <v>0</v>
      </c>
      <c r="I78" s="26">
        <f t="shared" si="18"/>
        <v>1918371.0399960831</v>
      </c>
      <c r="J78" s="26">
        <f t="shared" si="18"/>
        <v>0</v>
      </c>
      <c r="K78" s="26">
        <f t="shared" si="18"/>
        <v>0</v>
      </c>
      <c r="L78" s="26">
        <f t="shared" si="18"/>
        <v>0</v>
      </c>
      <c r="M78" s="26">
        <f t="shared" si="18"/>
        <v>0</v>
      </c>
      <c r="N78" s="26">
        <f t="shared" si="18"/>
        <v>0</v>
      </c>
      <c r="O78" s="26">
        <f t="shared" si="18"/>
        <v>0</v>
      </c>
      <c r="P78" s="26">
        <f t="shared" si="18"/>
        <v>0</v>
      </c>
      <c r="Q78" s="26">
        <f t="shared" si="18"/>
        <v>0</v>
      </c>
      <c r="R78" s="26">
        <f t="shared" si="18"/>
        <v>0</v>
      </c>
      <c r="S78" s="26">
        <f t="shared" si="18"/>
        <v>0</v>
      </c>
      <c r="T78" s="26">
        <f t="shared" si="18"/>
        <v>0</v>
      </c>
      <c r="U78" s="26">
        <f t="shared" si="18"/>
        <v>0</v>
      </c>
      <c r="V78" s="26">
        <f t="shared" si="18"/>
        <v>0</v>
      </c>
      <c r="W78" s="26">
        <f t="shared" si="18"/>
        <v>0</v>
      </c>
      <c r="X78" s="26">
        <f t="shared" si="18"/>
        <v>0</v>
      </c>
      <c r="Y78" s="26">
        <f t="shared" si="18"/>
        <v>0</v>
      </c>
      <c r="Z78" s="26">
        <f t="shared" si="18"/>
        <v>0</v>
      </c>
      <c r="AA78" s="26">
        <f t="shared" si="18"/>
        <v>0</v>
      </c>
      <c r="AB78" s="26">
        <f t="shared" si="18"/>
        <v>0</v>
      </c>
      <c r="AC78" s="27">
        <f t="shared" si="9"/>
        <v>9362990.4771320131</v>
      </c>
      <c r="AD78" s="22">
        <f t="shared" si="2"/>
        <v>69.714145816749522</v>
      </c>
      <c r="AE78" s="5">
        <v>0</v>
      </c>
      <c r="AF78" s="28">
        <f t="shared" si="5"/>
        <v>66.614145816749527</v>
      </c>
      <c r="AG78" s="27">
        <f t="shared" si="7"/>
        <v>4585794.4216477219</v>
      </c>
      <c r="AH78" s="28">
        <f>10*LOG(SUM(AG77:AG79))</f>
        <v>70.070794516419127</v>
      </c>
      <c r="AI78" s="27">
        <f>10^(AH78/10)</f>
        <v>10164346.266477793</v>
      </c>
      <c r="AP78" s="2"/>
      <c r="AR78" s="2"/>
      <c r="AS78" s="2"/>
      <c r="AT78" s="2"/>
    </row>
    <row r="79" spans="1:46" x14ac:dyDescent="0.3">
      <c r="A79" s="1">
        <v>1250</v>
      </c>
      <c r="B79" s="26">
        <f t="shared" ref="B79:AB79" si="19">IF(C49=0,0,10^((C49)/10))</f>
        <v>0</v>
      </c>
      <c r="C79" s="37">
        <f t="shared" si="19"/>
        <v>0</v>
      </c>
      <c r="D79" s="26">
        <f t="shared" si="19"/>
        <v>4489582.9163701832</v>
      </c>
      <c r="E79" s="26">
        <f t="shared" si="19"/>
        <v>0</v>
      </c>
      <c r="F79" s="26">
        <f t="shared" si="19"/>
        <v>0</v>
      </c>
      <c r="G79" s="26">
        <f t="shared" si="19"/>
        <v>0</v>
      </c>
      <c r="H79" s="26">
        <f t="shared" si="19"/>
        <v>0</v>
      </c>
      <c r="I79" s="26">
        <f t="shared" si="19"/>
        <v>1524600.1046458341</v>
      </c>
      <c r="J79" s="26">
        <f t="shared" si="19"/>
        <v>0</v>
      </c>
      <c r="K79" s="26">
        <f t="shared" si="19"/>
        <v>0</v>
      </c>
      <c r="L79" s="26">
        <f t="shared" si="19"/>
        <v>0</v>
      </c>
      <c r="M79" s="26">
        <f t="shared" si="19"/>
        <v>0</v>
      </c>
      <c r="N79" s="26">
        <f t="shared" si="19"/>
        <v>0</v>
      </c>
      <c r="O79" s="26">
        <f t="shared" si="19"/>
        <v>0</v>
      </c>
      <c r="P79" s="26">
        <f t="shared" si="19"/>
        <v>0</v>
      </c>
      <c r="Q79" s="26">
        <f t="shared" si="19"/>
        <v>0</v>
      </c>
      <c r="R79" s="26">
        <f t="shared" si="19"/>
        <v>0</v>
      </c>
      <c r="S79" s="26">
        <f t="shared" si="19"/>
        <v>0</v>
      </c>
      <c r="T79" s="26">
        <f t="shared" si="19"/>
        <v>0</v>
      </c>
      <c r="U79" s="26">
        <f t="shared" si="19"/>
        <v>0</v>
      </c>
      <c r="V79" s="26">
        <f t="shared" si="19"/>
        <v>0</v>
      </c>
      <c r="W79" s="26">
        <f t="shared" si="19"/>
        <v>0</v>
      </c>
      <c r="X79" s="26">
        <f t="shared" si="19"/>
        <v>0</v>
      </c>
      <c r="Y79" s="26">
        <f t="shared" si="19"/>
        <v>0</v>
      </c>
      <c r="Z79" s="26">
        <f t="shared" si="19"/>
        <v>0</v>
      </c>
      <c r="AA79" s="26">
        <f t="shared" si="19"/>
        <v>0</v>
      </c>
      <c r="AB79" s="26">
        <f t="shared" si="19"/>
        <v>0</v>
      </c>
      <c r="AC79" s="27">
        <f t="shared" si="9"/>
        <v>6014183.0210160175</v>
      </c>
      <c r="AD79" s="22">
        <f t="shared" si="2"/>
        <v>67.791766402274007</v>
      </c>
      <c r="AE79" s="5">
        <v>0.6</v>
      </c>
      <c r="AF79" s="28">
        <f t="shared" si="5"/>
        <v>65.291766402274007</v>
      </c>
      <c r="AG79" s="27">
        <f t="shared" si="7"/>
        <v>3382023.6499754521</v>
      </c>
      <c r="AH79" s="36"/>
      <c r="AI79" s="38"/>
      <c r="AP79" s="2"/>
      <c r="AR79" s="2"/>
      <c r="AS79" s="2"/>
      <c r="AT79" s="2"/>
    </row>
    <row r="80" spans="1:46" x14ac:dyDescent="0.3">
      <c r="A80" s="1">
        <v>1600</v>
      </c>
      <c r="B80" s="26">
        <f t="shared" ref="B80:AB80" si="20">IF(C50=0,0,10^((C50)/10))</f>
        <v>0</v>
      </c>
      <c r="C80" s="37">
        <f t="shared" si="20"/>
        <v>0</v>
      </c>
      <c r="D80" s="26">
        <f t="shared" si="20"/>
        <v>2064870.8163203327</v>
      </c>
      <c r="E80" s="26">
        <f t="shared" si="20"/>
        <v>0</v>
      </c>
      <c r="F80" s="26">
        <f t="shared" si="20"/>
        <v>0</v>
      </c>
      <c r="G80" s="26">
        <f t="shared" si="20"/>
        <v>0</v>
      </c>
      <c r="H80" s="26">
        <f t="shared" si="20"/>
        <v>0</v>
      </c>
      <c r="I80" s="26">
        <f t="shared" si="20"/>
        <v>766271.51832269551</v>
      </c>
      <c r="J80" s="26">
        <f t="shared" si="20"/>
        <v>0</v>
      </c>
      <c r="K80" s="26">
        <f t="shared" si="20"/>
        <v>0</v>
      </c>
      <c r="L80" s="26">
        <f t="shared" si="20"/>
        <v>0</v>
      </c>
      <c r="M80" s="26">
        <f t="shared" si="20"/>
        <v>0</v>
      </c>
      <c r="N80" s="26">
        <f t="shared" si="20"/>
        <v>0</v>
      </c>
      <c r="O80" s="26">
        <f t="shared" si="20"/>
        <v>0</v>
      </c>
      <c r="P80" s="26">
        <f t="shared" si="20"/>
        <v>0</v>
      </c>
      <c r="Q80" s="26">
        <f t="shared" si="20"/>
        <v>0</v>
      </c>
      <c r="R80" s="26">
        <f t="shared" si="20"/>
        <v>0</v>
      </c>
      <c r="S80" s="26">
        <f t="shared" si="20"/>
        <v>0</v>
      </c>
      <c r="T80" s="26">
        <f t="shared" si="20"/>
        <v>0</v>
      </c>
      <c r="U80" s="26">
        <f t="shared" si="20"/>
        <v>0</v>
      </c>
      <c r="V80" s="26">
        <f t="shared" si="20"/>
        <v>0</v>
      </c>
      <c r="W80" s="26">
        <f t="shared" si="20"/>
        <v>0</v>
      </c>
      <c r="X80" s="26">
        <f t="shared" si="20"/>
        <v>0</v>
      </c>
      <c r="Y80" s="26">
        <f t="shared" si="20"/>
        <v>0</v>
      </c>
      <c r="Z80" s="26">
        <f t="shared" si="20"/>
        <v>0</v>
      </c>
      <c r="AA80" s="26">
        <f t="shared" si="20"/>
        <v>0</v>
      </c>
      <c r="AB80" s="26">
        <f t="shared" si="20"/>
        <v>0</v>
      </c>
      <c r="AC80" s="27">
        <f t="shared" si="9"/>
        <v>2831142.3346430282</v>
      </c>
      <c r="AD80" s="39">
        <f t="shared" si="2"/>
        <v>64.519617039098421</v>
      </c>
      <c r="AE80" s="5">
        <v>1</v>
      </c>
      <c r="AF80" s="28">
        <f t="shared" si="5"/>
        <v>62.419617039098419</v>
      </c>
      <c r="AG80" s="27">
        <f t="shared" si="7"/>
        <v>1745668.2130993414</v>
      </c>
      <c r="AH80" s="36"/>
      <c r="AI80" s="38"/>
      <c r="AP80" s="2"/>
      <c r="AR80" s="2"/>
      <c r="AS80" s="2"/>
      <c r="AT80" s="2"/>
    </row>
    <row r="81" spans="1:46" x14ac:dyDescent="0.3">
      <c r="A81" s="1">
        <v>2000</v>
      </c>
      <c r="B81" s="26">
        <f t="shared" ref="B81:AB81" si="21">IF(C51=0,0,10^((C51)/10))</f>
        <v>0</v>
      </c>
      <c r="C81" s="37">
        <f t="shared" si="21"/>
        <v>0</v>
      </c>
      <c r="D81" s="26">
        <f t="shared" si="21"/>
        <v>1237805.5020566978</v>
      </c>
      <c r="E81" s="26">
        <f t="shared" si="21"/>
        <v>0</v>
      </c>
      <c r="F81" s="26">
        <f t="shared" si="21"/>
        <v>0</v>
      </c>
      <c r="G81" s="26">
        <f t="shared" si="21"/>
        <v>0</v>
      </c>
      <c r="H81" s="26">
        <f t="shared" si="21"/>
        <v>0</v>
      </c>
      <c r="I81" s="26">
        <f t="shared" si="21"/>
        <v>392951.91977834533</v>
      </c>
      <c r="J81" s="26">
        <f t="shared" si="21"/>
        <v>0</v>
      </c>
      <c r="K81" s="26">
        <f t="shared" si="21"/>
        <v>0</v>
      </c>
      <c r="L81" s="26">
        <f t="shared" si="21"/>
        <v>0</v>
      </c>
      <c r="M81" s="26">
        <f t="shared" si="21"/>
        <v>0</v>
      </c>
      <c r="N81" s="26">
        <f t="shared" si="21"/>
        <v>0</v>
      </c>
      <c r="O81" s="26">
        <f t="shared" si="21"/>
        <v>0</v>
      </c>
      <c r="P81" s="26">
        <f t="shared" si="21"/>
        <v>0</v>
      </c>
      <c r="Q81" s="26">
        <f t="shared" si="21"/>
        <v>0</v>
      </c>
      <c r="R81" s="26">
        <f t="shared" si="21"/>
        <v>0</v>
      </c>
      <c r="S81" s="26">
        <f t="shared" si="21"/>
        <v>0</v>
      </c>
      <c r="T81" s="26">
        <f t="shared" si="21"/>
        <v>0</v>
      </c>
      <c r="U81" s="26">
        <f t="shared" si="21"/>
        <v>0</v>
      </c>
      <c r="V81" s="26">
        <f t="shared" si="21"/>
        <v>0</v>
      </c>
      <c r="W81" s="26">
        <f t="shared" si="21"/>
        <v>0</v>
      </c>
      <c r="X81" s="26">
        <f t="shared" si="21"/>
        <v>0</v>
      </c>
      <c r="Y81" s="26">
        <f t="shared" si="21"/>
        <v>0</v>
      </c>
      <c r="Z81" s="26">
        <f t="shared" si="21"/>
        <v>0</v>
      </c>
      <c r="AA81" s="26">
        <f t="shared" si="21"/>
        <v>0</v>
      </c>
      <c r="AB81" s="26">
        <f t="shared" si="21"/>
        <v>0</v>
      </c>
      <c r="AC81" s="27">
        <f t="shared" si="9"/>
        <v>1630757.4218350432</v>
      </c>
      <c r="AD81" s="22">
        <f t="shared" si="2"/>
        <v>62.123893637419236</v>
      </c>
      <c r="AE81" s="5">
        <v>1.2</v>
      </c>
      <c r="AF81" s="28">
        <f t="shared" si="5"/>
        <v>60.223893637419238</v>
      </c>
      <c r="AG81" s="27">
        <f t="shared" si="7"/>
        <v>1052905.4259374503</v>
      </c>
      <c r="AH81" s="28">
        <f>10*LOG(SUM(AG80:AG82))</f>
        <v>65.200386834901153</v>
      </c>
      <c r="AI81" s="27">
        <f>10^(AH81/10)</f>
        <v>3311606.1731661884</v>
      </c>
      <c r="AP81" s="2"/>
      <c r="AR81" s="2"/>
      <c r="AS81" s="2"/>
      <c r="AT81" s="2"/>
    </row>
    <row r="82" spans="1:46" x14ac:dyDescent="0.3">
      <c r="A82" s="1">
        <v>2500</v>
      </c>
      <c r="B82" s="26">
        <f t="shared" ref="B82:AB82" si="22">IF(C52=0,0,10^((C52)/10))</f>
        <v>0</v>
      </c>
      <c r="C82" s="37">
        <f t="shared" si="22"/>
        <v>0</v>
      </c>
      <c r="D82" s="26">
        <f t="shared" si="22"/>
        <v>602790.82591247605</v>
      </c>
      <c r="E82" s="26">
        <f t="shared" si="22"/>
        <v>0</v>
      </c>
      <c r="F82" s="26">
        <f t="shared" si="22"/>
        <v>0</v>
      </c>
      <c r="G82" s="26">
        <f t="shared" si="22"/>
        <v>0</v>
      </c>
      <c r="H82" s="26">
        <f t="shared" si="22"/>
        <v>0</v>
      </c>
      <c r="I82" s="26">
        <f t="shared" si="22"/>
        <v>173715.33693278796</v>
      </c>
      <c r="J82" s="26">
        <f t="shared" si="22"/>
        <v>0</v>
      </c>
      <c r="K82" s="26">
        <f t="shared" si="22"/>
        <v>0</v>
      </c>
      <c r="L82" s="26">
        <f t="shared" si="22"/>
        <v>0</v>
      </c>
      <c r="M82" s="26">
        <f t="shared" si="22"/>
        <v>0</v>
      </c>
      <c r="N82" s="26">
        <f t="shared" si="22"/>
        <v>0</v>
      </c>
      <c r="O82" s="26">
        <f t="shared" si="22"/>
        <v>0</v>
      </c>
      <c r="P82" s="26">
        <f t="shared" si="22"/>
        <v>0</v>
      </c>
      <c r="Q82" s="26">
        <f t="shared" si="22"/>
        <v>0</v>
      </c>
      <c r="R82" s="26">
        <f t="shared" si="22"/>
        <v>0</v>
      </c>
      <c r="S82" s="26">
        <f t="shared" si="22"/>
        <v>0</v>
      </c>
      <c r="T82" s="26">
        <f t="shared" si="22"/>
        <v>0</v>
      </c>
      <c r="U82" s="26">
        <f t="shared" si="22"/>
        <v>0</v>
      </c>
      <c r="V82" s="26">
        <f t="shared" si="22"/>
        <v>0</v>
      </c>
      <c r="W82" s="26">
        <f t="shared" si="22"/>
        <v>0</v>
      </c>
      <c r="X82" s="26">
        <f t="shared" si="22"/>
        <v>0</v>
      </c>
      <c r="Y82" s="26">
        <f t="shared" si="22"/>
        <v>0</v>
      </c>
      <c r="Z82" s="26">
        <f t="shared" si="22"/>
        <v>0</v>
      </c>
      <c r="AA82" s="26">
        <f t="shared" si="22"/>
        <v>0</v>
      </c>
      <c r="AB82" s="26">
        <f t="shared" si="22"/>
        <v>0</v>
      </c>
      <c r="AC82" s="27">
        <f t="shared" si="9"/>
        <v>776506.16284526396</v>
      </c>
      <c r="AD82" s="22">
        <f t="shared" si="2"/>
        <v>58.901449069146352</v>
      </c>
      <c r="AE82" s="5">
        <v>1.3</v>
      </c>
      <c r="AF82" s="28">
        <f t="shared" si="5"/>
        <v>57.101449069146348</v>
      </c>
      <c r="AG82" s="27">
        <f t="shared" si="7"/>
        <v>513032.53412938578</v>
      </c>
      <c r="AH82" s="36"/>
      <c r="AI82" s="38"/>
      <c r="AP82" s="2"/>
      <c r="AR82" s="2"/>
      <c r="AS82" s="2"/>
      <c r="AT82" s="2"/>
    </row>
    <row r="83" spans="1:46" x14ac:dyDescent="0.3">
      <c r="A83" s="1">
        <v>3150</v>
      </c>
      <c r="B83" s="26">
        <f t="shared" ref="B83:AB83" si="23">IF(C53=0,0,10^((C53)/10))</f>
        <v>0</v>
      </c>
      <c r="C83" s="37">
        <f t="shared" si="23"/>
        <v>0</v>
      </c>
      <c r="D83" s="26">
        <f t="shared" si="23"/>
        <v>338087.00413070695</v>
      </c>
      <c r="E83" s="26">
        <f t="shared" si="23"/>
        <v>0</v>
      </c>
      <c r="F83" s="26">
        <f t="shared" si="23"/>
        <v>0</v>
      </c>
      <c r="G83" s="26">
        <f t="shared" si="23"/>
        <v>0</v>
      </c>
      <c r="H83" s="26">
        <f t="shared" si="23"/>
        <v>0</v>
      </c>
      <c r="I83" s="26">
        <f t="shared" si="23"/>
        <v>111343.8467755321</v>
      </c>
      <c r="J83" s="26">
        <f t="shared" si="23"/>
        <v>0</v>
      </c>
      <c r="K83" s="26">
        <f t="shared" si="23"/>
        <v>0</v>
      </c>
      <c r="L83" s="26">
        <f t="shared" si="23"/>
        <v>0</v>
      </c>
      <c r="M83" s="26">
        <f t="shared" si="23"/>
        <v>0</v>
      </c>
      <c r="N83" s="26">
        <f t="shared" si="23"/>
        <v>0</v>
      </c>
      <c r="O83" s="26">
        <f t="shared" si="23"/>
        <v>0</v>
      </c>
      <c r="P83" s="26">
        <f t="shared" si="23"/>
        <v>0</v>
      </c>
      <c r="Q83" s="26">
        <f t="shared" si="23"/>
        <v>0</v>
      </c>
      <c r="R83" s="26">
        <f t="shared" si="23"/>
        <v>0</v>
      </c>
      <c r="S83" s="26">
        <f t="shared" si="23"/>
        <v>0</v>
      </c>
      <c r="T83" s="26">
        <f t="shared" si="23"/>
        <v>0</v>
      </c>
      <c r="U83" s="26">
        <f t="shared" si="23"/>
        <v>0</v>
      </c>
      <c r="V83" s="26">
        <f t="shared" si="23"/>
        <v>0</v>
      </c>
      <c r="W83" s="26">
        <f t="shared" si="23"/>
        <v>0</v>
      </c>
      <c r="X83" s="26">
        <f t="shared" si="23"/>
        <v>0</v>
      </c>
      <c r="Y83" s="26">
        <f t="shared" si="23"/>
        <v>0</v>
      </c>
      <c r="Z83" s="26">
        <f t="shared" si="23"/>
        <v>0</v>
      </c>
      <c r="AA83" s="26">
        <f t="shared" si="23"/>
        <v>0</v>
      </c>
      <c r="AB83" s="26">
        <f t="shared" si="23"/>
        <v>0</v>
      </c>
      <c r="AC83" s="27">
        <f t="shared" si="9"/>
        <v>449430.85090623907</v>
      </c>
      <c r="AD83" s="22">
        <f t="shared" si="2"/>
        <v>56.526628809858003</v>
      </c>
      <c r="AE83" s="5">
        <v>1.2</v>
      </c>
      <c r="AF83" s="28">
        <f t="shared" si="5"/>
        <v>54.626628809858005</v>
      </c>
      <c r="AG83" s="27">
        <f t="shared" si="7"/>
        <v>290176.92954625719</v>
      </c>
      <c r="AH83" s="36"/>
      <c r="AI83" s="38"/>
      <c r="AP83" s="2"/>
      <c r="AR83" s="2"/>
      <c r="AS83" s="2"/>
      <c r="AT83" s="2"/>
    </row>
    <row r="84" spans="1:46" x14ac:dyDescent="0.3">
      <c r="A84" s="1">
        <v>4000</v>
      </c>
      <c r="B84" s="26">
        <f t="shared" ref="B84:AB84" si="24">IF(C54=0,0,10^((C54)/10))</f>
        <v>0</v>
      </c>
      <c r="C84" s="37">
        <f t="shared" si="24"/>
        <v>0</v>
      </c>
      <c r="D84" s="26">
        <f t="shared" si="24"/>
        <v>174491.41516183791</v>
      </c>
      <c r="E84" s="26">
        <f t="shared" si="24"/>
        <v>0</v>
      </c>
      <c r="F84" s="26">
        <f t="shared" si="24"/>
        <v>0</v>
      </c>
      <c r="G84" s="26">
        <f t="shared" si="24"/>
        <v>0</v>
      </c>
      <c r="H84" s="26">
        <f t="shared" si="24"/>
        <v>0</v>
      </c>
      <c r="I84" s="26">
        <f t="shared" si="24"/>
        <v>79321.933968113008</v>
      </c>
      <c r="J84" s="26">
        <f t="shared" si="24"/>
        <v>0</v>
      </c>
      <c r="K84" s="26">
        <f t="shared" si="24"/>
        <v>0</v>
      </c>
      <c r="L84" s="26">
        <f t="shared" si="24"/>
        <v>0</v>
      </c>
      <c r="M84" s="26">
        <f t="shared" si="24"/>
        <v>0</v>
      </c>
      <c r="N84" s="26">
        <f t="shared" si="24"/>
        <v>0</v>
      </c>
      <c r="O84" s="26">
        <f t="shared" si="24"/>
        <v>0</v>
      </c>
      <c r="P84" s="26">
        <f t="shared" si="24"/>
        <v>0</v>
      </c>
      <c r="Q84" s="26">
        <f t="shared" si="24"/>
        <v>0</v>
      </c>
      <c r="R84" s="26">
        <f t="shared" si="24"/>
        <v>0</v>
      </c>
      <c r="S84" s="26">
        <f t="shared" si="24"/>
        <v>0</v>
      </c>
      <c r="T84" s="26">
        <f t="shared" si="24"/>
        <v>0</v>
      </c>
      <c r="U84" s="26">
        <f t="shared" si="24"/>
        <v>0</v>
      </c>
      <c r="V84" s="26">
        <f t="shared" si="24"/>
        <v>0</v>
      </c>
      <c r="W84" s="26">
        <f t="shared" si="24"/>
        <v>0</v>
      </c>
      <c r="X84" s="26">
        <f t="shared" si="24"/>
        <v>0</v>
      </c>
      <c r="Y84" s="26">
        <f t="shared" si="24"/>
        <v>0</v>
      </c>
      <c r="Z84" s="26">
        <f t="shared" si="24"/>
        <v>0</v>
      </c>
      <c r="AA84" s="26">
        <f t="shared" si="24"/>
        <v>0</v>
      </c>
      <c r="AB84" s="26">
        <f t="shared" si="24"/>
        <v>0</v>
      </c>
      <c r="AC84" s="27">
        <f t="shared" si="9"/>
        <v>253813.34912995092</v>
      </c>
      <c r="AD84" s="22">
        <f t="shared" si="2"/>
        <v>54.045144597642683</v>
      </c>
      <c r="AE84" s="5">
        <v>1</v>
      </c>
      <c r="AF84" s="28">
        <f t="shared" si="5"/>
        <v>51.945144597642681</v>
      </c>
      <c r="AG84" s="27">
        <f t="shared" si="7"/>
        <v>156500.04247925122</v>
      </c>
      <c r="AH84" s="28">
        <f>10*LOG(SUM(AG83:AG85))</f>
        <v>57.138065236469949</v>
      </c>
      <c r="AI84" s="27">
        <f>10^(AH84/10)</f>
        <v>517376.29165451427</v>
      </c>
      <c r="AP84" s="2"/>
      <c r="AR84" s="2"/>
      <c r="AS84" s="2"/>
      <c r="AT84" s="2"/>
    </row>
    <row r="85" spans="1:46" x14ac:dyDescent="0.3">
      <c r="A85" s="1">
        <v>5000</v>
      </c>
      <c r="B85" s="26">
        <f t="shared" ref="B85:AB85" si="25">IF(C55=0,0,10^((C55)/10))</f>
        <v>0</v>
      </c>
      <c r="C85" s="37">
        <f t="shared" si="25"/>
        <v>0</v>
      </c>
      <c r="D85" s="26">
        <f t="shared" si="25"/>
        <v>84135.375586649898</v>
      </c>
      <c r="E85" s="26">
        <f t="shared" si="25"/>
        <v>0</v>
      </c>
      <c r="F85" s="26">
        <f t="shared" si="25"/>
        <v>0</v>
      </c>
      <c r="G85" s="26">
        <f t="shared" si="25"/>
        <v>0</v>
      </c>
      <c r="H85" s="26">
        <f t="shared" si="25"/>
        <v>0</v>
      </c>
      <c r="I85" s="26">
        <f t="shared" si="25"/>
        <v>44516.237045392096</v>
      </c>
      <c r="J85" s="26">
        <f t="shared" si="25"/>
        <v>0</v>
      </c>
      <c r="K85" s="26">
        <f t="shared" si="25"/>
        <v>0</v>
      </c>
      <c r="L85" s="26">
        <f t="shared" si="25"/>
        <v>0</v>
      </c>
      <c r="M85" s="26">
        <f t="shared" si="25"/>
        <v>0</v>
      </c>
      <c r="N85" s="26">
        <f t="shared" si="25"/>
        <v>0</v>
      </c>
      <c r="O85" s="26">
        <f t="shared" si="25"/>
        <v>0</v>
      </c>
      <c r="P85" s="26">
        <f t="shared" si="25"/>
        <v>0</v>
      </c>
      <c r="Q85" s="26">
        <f t="shared" si="25"/>
        <v>0</v>
      </c>
      <c r="R85" s="26">
        <f t="shared" si="25"/>
        <v>0</v>
      </c>
      <c r="S85" s="26">
        <f t="shared" si="25"/>
        <v>0</v>
      </c>
      <c r="T85" s="26">
        <f t="shared" si="25"/>
        <v>0</v>
      </c>
      <c r="U85" s="26">
        <f t="shared" si="25"/>
        <v>0</v>
      </c>
      <c r="V85" s="26">
        <f t="shared" si="25"/>
        <v>0</v>
      </c>
      <c r="W85" s="26">
        <f t="shared" si="25"/>
        <v>0</v>
      </c>
      <c r="X85" s="26">
        <f t="shared" si="25"/>
        <v>0</v>
      </c>
      <c r="Y85" s="26">
        <f t="shared" si="25"/>
        <v>0</v>
      </c>
      <c r="Z85" s="26">
        <f t="shared" si="25"/>
        <v>0</v>
      </c>
      <c r="AA85" s="26">
        <f t="shared" si="25"/>
        <v>0</v>
      </c>
      <c r="AB85" s="26">
        <f t="shared" si="25"/>
        <v>0</v>
      </c>
      <c r="AC85" s="27">
        <f t="shared" si="9"/>
        <v>128651.612632042</v>
      </c>
      <c r="AD85" s="22">
        <f t="shared" si="2"/>
        <v>51.094152344080655</v>
      </c>
      <c r="AE85" s="5">
        <v>0.5</v>
      </c>
      <c r="AF85" s="28">
        <f t="shared" si="5"/>
        <v>48.494152344080653</v>
      </c>
      <c r="AG85" s="27">
        <f t="shared" si="7"/>
        <v>70699.319629004982</v>
      </c>
      <c r="AH85" s="36"/>
      <c r="AI85" s="38"/>
      <c r="AP85" s="2"/>
      <c r="AR85" s="2"/>
      <c r="AS85" s="2"/>
      <c r="AT85" s="2"/>
    </row>
    <row r="86" spans="1:46" x14ac:dyDescent="0.3">
      <c r="A86" s="1">
        <v>6300</v>
      </c>
      <c r="B86" s="26">
        <f t="shared" ref="B86:AB86" si="26">IF(C56=0,0,10^((C56)/10))</f>
        <v>0</v>
      </c>
      <c r="C86" s="37">
        <f t="shared" si="26"/>
        <v>0</v>
      </c>
      <c r="D86" s="26">
        <f t="shared" si="26"/>
        <v>39822.904403045701</v>
      </c>
      <c r="E86" s="26">
        <f t="shared" si="26"/>
        <v>0</v>
      </c>
      <c r="F86" s="26">
        <f t="shared" si="26"/>
        <v>0</v>
      </c>
      <c r="G86" s="26">
        <f t="shared" si="26"/>
        <v>0</v>
      </c>
      <c r="H86" s="26">
        <f t="shared" si="26"/>
        <v>0</v>
      </c>
      <c r="I86" s="26">
        <f t="shared" si="26"/>
        <v>28850.000995030827</v>
      </c>
      <c r="J86" s="26">
        <f t="shared" si="26"/>
        <v>0</v>
      </c>
      <c r="K86" s="26">
        <f t="shared" si="26"/>
        <v>0</v>
      </c>
      <c r="L86" s="26">
        <f t="shared" si="26"/>
        <v>0</v>
      </c>
      <c r="M86" s="26">
        <f t="shared" si="26"/>
        <v>0</v>
      </c>
      <c r="N86" s="26">
        <f t="shared" si="26"/>
        <v>0</v>
      </c>
      <c r="O86" s="26">
        <f t="shared" si="26"/>
        <v>0</v>
      </c>
      <c r="P86" s="26">
        <f t="shared" si="26"/>
        <v>0</v>
      </c>
      <c r="Q86" s="26">
        <f t="shared" si="26"/>
        <v>0</v>
      </c>
      <c r="R86" s="26">
        <f t="shared" si="26"/>
        <v>0</v>
      </c>
      <c r="S86" s="26">
        <f t="shared" si="26"/>
        <v>0</v>
      </c>
      <c r="T86" s="26">
        <f t="shared" si="26"/>
        <v>0</v>
      </c>
      <c r="U86" s="26">
        <f t="shared" si="26"/>
        <v>0</v>
      </c>
      <c r="V86" s="26">
        <f t="shared" si="26"/>
        <v>0</v>
      </c>
      <c r="W86" s="26">
        <f t="shared" si="26"/>
        <v>0</v>
      </c>
      <c r="X86" s="26">
        <f t="shared" si="26"/>
        <v>0</v>
      </c>
      <c r="Y86" s="26">
        <f t="shared" si="26"/>
        <v>0</v>
      </c>
      <c r="Z86" s="26">
        <f t="shared" si="26"/>
        <v>0</v>
      </c>
      <c r="AA86" s="26">
        <f t="shared" si="26"/>
        <v>0</v>
      </c>
      <c r="AB86" s="26">
        <f t="shared" si="26"/>
        <v>0</v>
      </c>
      <c r="AC86" s="27">
        <f t="shared" si="9"/>
        <v>68672.905398076531</v>
      </c>
      <c r="AD86" s="39">
        <f t="shared" si="2"/>
        <v>48.367854218176802</v>
      </c>
      <c r="AE86" s="5">
        <v>-0.2</v>
      </c>
      <c r="AF86" s="28">
        <f t="shared" si="5"/>
        <v>45.067854218176798</v>
      </c>
      <c r="AG86" s="27">
        <f t="shared" si="7"/>
        <v>32120.731108971708</v>
      </c>
      <c r="AH86" s="36"/>
      <c r="AI86" s="38"/>
      <c r="AP86" s="2"/>
      <c r="AR86" s="2"/>
      <c r="AS86" s="2"/>
      <c r="AT86" s="2"/>
    </row>
    <row r="87" spans="1:46" x14ac:dyDescent="0.3">
      <c r="A87" s="1">
        <v>8000</v>
      </c>
      <c r="B87" s="26">
        <f t="shared" ref="B87:AB87" si="27">IF(C57=0,0,10^((C57)/10))</f>
        <v>0</v>
      </c>
      <c r="C87" s="37">
        <f t="shared" si="27"/>
        <v>0</v>
      </c>
      <c r="D87" s="26">
        <f t="shared" si="27"/>
        <v>21697.713703252746</v>
      </c>
      <c r="E87" s="26">
        <f t="shared" si="27"/>
        <v>0</v>
      </c>
      <c r="F87" s="26">
        <f t="shared" si="27"/>
        <v>0</v>
      </c>
      <c r="G87" s="26">
        <f t="shared" si="27"/>
        <v>0</v>
      </c>
      <c r="H87" s="26">
        <f t="shared" si="27"/>
        <v>0</v>
      </c>
      <c r="I87" s="26">
        <f t="shared" si="27"/>
        <v>17997.809932277163</v>
      </c>
      <c r="J87" s="26">
        <f t="shared" si="27"/>
        <v>0</v>
      </c>
      <c r="K87" s="26">
        <f t="shared" si="27"/>
        <v>0</v>
      </c>
      <c r="L87" s="26">
        <f t="shared" si="27"/>
        <v>0</v>
      </c>
      <c r="M87" s="26">
        <f t="shared" si="27"/>
        <v>0</v>
      </c>
      <c r="N87" s="26">
        <f t="shared" si="27"/>
        <v>0</v>
      </c>
      <c r="O87" s="26">
        <f t="shared" si="27"/>
        <v>0</v>
      </c>
      <c r="P87" s="26">
        <f t="shared" si="27"/>
        <v>0</v>
      </c>
      <c r="Q87" s="26">
        <f t="shared" si="27"/>
        <v>0</v>
      </c>
      <c r="R87" s="26">
        <f t="shared" si="27"/>
        <v>0</v>
      </c>
      <c r="S87" s="26">
        <f t="shared" si="27"/>
        <v>0</v>
      </c>
      <c r="T87" s="26">
        <f t="shared" si="27"/>
        <v>0</v>
      </c>
      <c r="U87" s="26">
        <f t="shared" si="27"/>
        <v>0</v>
      </c>
      <c r="V87" s="26">
        <f t="shared" si="27"/>
        <v>0</v>
      </c>
      <c r="W87" s="26">
        <f t="shared" si="27"/>
        <v>0</v>
      </c>
      <c r="X87" s="26">
        <f t="shared" si="27"/>
        <v>0</v>
      </c>
      <c r="Y87" s="26">
        <f t="shared" si="27"/>
        <v>0</v>
      </c>
      <c r="Z87" s="26">
        <f t="shared" si="27"/>
        <v>0</v>
      </c>
      <c r="AA87" s="26">
        <f t="shared" si="27"/>
        <v>0</v>
      </c>
      <c r="AB87" s="26">
        <f t="shared" si="27"/>
        <v>0</v>
      </c>
      <c r="AC87" s="27">
        <f t="shared" si="9"/>
        <v>39695.523635529913</v>
      </c>
      <c r="AD87" s="22">
        <f t="shared" si="2"/>
        <v>45.98741535226651</v>
      </c>
      <c r="AE87" s="5">
        <v>-1.2</v>
      </c>
      <c r="AF87" s="28">
        <f t="shared" si="5"/>
        <v>41.687415352266505</v>
      </c>
      <c r="AG87" s="27">
        <f t="shared" si="7"/>
        <v>14748.28546805883</v>
      </c>
      <c r="AH87" s="28">
        <f>10*LOG(SUM(AG86:AG88))</f>
        <v>47.303882341664448</v>
      </c>
      <c r="AI87" s="27">
        <f>10^(AH87/10)</f>
        <v>53751.208640183118</v>
      </c>
      <c r="AP87" s="2"/>
      <c r="AR87" s="2"/>
      <c r="AS87" s="2"/>
      <c r="AT87" s="2"/>
    </row>
    <row r="88" spans="1:46" x14ac:dyDescent="0.3">
      <c r="A88" s="1">
        <v>10000</v>
      </c>
      <c r="B88" s="26">
        <f t="shared" ref="B88:AB88" si="28">IF(C58=0,0,10^((C58)/10))</f>
        <v>0</v>
      </c>
      <c r="C88" s="37">
        <f t="shared" si="28"/>
        <v>0</v>
      </c>
      <c r="D88" s="26">
        <f t="shared" si="28"/>
        <v>12726.939284934244</v>
      </c>
      <c r="E88" s="26">
        <f t="shared" si="28"/>
        <v>0</v>
      </c>
      <c r="F88" s="26">
        <f t="shared" si="28"/>
        <v>0</v>
      </c>
      <c r="G88" s="26">
        <f t="shared" si="28"/>
        <v>0</v>
      </c>
      <c r="H88" s="26">
        <f t="shared" si="28"/>
        <v>0</v>
      </c>
      <c r="I88" s="26">
        <f t="shared" si="28"/>
        <v>12260.789783502494</v>
      </c>
      <c r="J88" s="26">
        <f t="shared" si="28"/>
        <v>0</v>
      </c>
      <c r="K88" s="26">
        <f t="shared" si="28"/>
        <v>0</v>
      </c>
      <c r="L88" s="26">
        <f t="shared" si="28"/>
        <v>0</v>
      </c>
      <c r="M88" s="26">
        <f t="shared" si="28"/>
        <v>0</v>
      </c>
      <c r="N88" s="26">
        <f t="shared" si="28"/>
        <v>0</v>
      </c>
      <c r="O88" s="26">
        <f t="shared" si="28"/>
        <v>0</v>
      </c>
      <c r="P88" s="26">
        <f t="shared" si="28"/>
        <v>0</v>
      </c>
      <c r="Q88" s="26">
        <f t="shared" si="28"/>
        <v>0</v>
      </c>
      <c r="R88" s="26">
        <f t="shared" si="28"/>
        <v>0</v>
      </c>
      <c r="S88" s="26">
        <f t="shared" si="28"/>
        <v>0</v>
      </c>
      <c r="T88" s="26">
        <f t="shared" si="28"/>
        <v>0</v>
      </c>
      <c r="U88" s="26">
        <f t="shared" si="28"/>
        <v>0</v>
      </c>
      <c r="V88" s="26">
        <f t="shared" si="28"/>
        <v>0</v>
      </c>
      <c r="W88" s="26">
        <f t="shared" si="28"/>
        <v>0</v>
      </c>
      <c r="X88" s="26">
        <f t="shared" si="28"/>
        <v>0</v>
      </c>
      <c r="Y88" s="26">
        <f t="shared" si="28"/>
        <v>0</v>
      </c>
      <c r="Z88" s="26">
        <f t="shared" si="28"/>
        <v>0</v>
      </c>
      <c r="AA88" s="26">
        <f t="shared" si="28"/>
        <v>0</v>
      </c>
      <c r="AB88" s="26">
        <f t="shared" si="28"/>
        <v>0</v>
      </c>
      <c r="AC88" s="27">
        <f t="shared" si="9"/>
        <v>24987.72906843674</v>
      </c>
      <c r="AD88" s="22">
        <f t="shared" si="2"/>
        <v>43.977267884249052</v>
      </c>
      <c r="AE88" s="5">
        <v>-2.5</v>
      </c>
      <c r="AF88" s="28">
        <f t="shared" si="5"/>
        <v>38.377267884249051</v>
      </c>
      <c r="AG88" s="27">
        <f t="shared" si="7"/>
        <v>6882.1920631526009</v>
      </c>
      <c r="AH88" s="36"/>
      <c r="AI88" s="38"/>
      <c r="AP88" s="2"/>
      <c r="AR88" s="2"/>
      <c r="AS88" s="2"/>
      <c r="AT88" s="2"/>
    </row>
    <row r="89" spans="1:46" x14ac:dyDescent="0.3">
      <c r="R89" s="1"/>
      <c r="Y89" s="1"/>
      <c r="AA89" s="1"/>
      <c r="AB89" s="1"/>
      <c r="AE89" s="2"/>
      <c r="AF89" s="2"/>
      <c r="AG89" s="2"/>
      <c r="AI89" s="2"/>
      <c r="AP89" s="2"/>
      <c r="AR89" s="2"/>
      <c r="AS89" s="2"/>
      <c r="AT89" s="2"/>
    </row>
    <row r="90" spans="1:46" x14ac:dyDescent="0.3">
      <c r="R90" s="1"/>
      <c r="Y90" s="1"/>
      <c r="AA90" s="1"/>
      <c r="AB90" s="1"/>
      <c r="AC90" s="27">
        <f>SUM(AC65:AC88)</f>
        <v>84070454.683066472</v>
      </c>
      <c r="AD90" s="28">
        <f>10*LOG(AC90)</f>
        <v>79.246433962432945</v>
      </c>
      <c r="AE90" s="2"/>
      <c r="AF90" s="28">
        <f>10*LOG(AG90)</f>
        <v>72.295862460715242</v>
      </c>
      <c r="AG90" s="27">
        <f>SUM(AG65:AG88)</f>
        <v>16966265.00028839</v>
      </c>
      <c r="AH90" s="28">
        <f>10*LOG(AI90)</f>
        <v>72.295862460715242</v>
      </c>
      <c r="AI90" s="27">
        <f>SUM(AI65:AI88)</f>
        <v>16966265.000288386</v>
      </c>
      <c r="AP90" s="2"/>
      <c r="AR90" s="2"/>
      <c r="AS90" s="2"/>
      <c r="AT90" s="2"/>
    </row>
    <row r="91" spans="1:46" x14ac:dyDescent="0.3">
      <c r="Q91" s="2" t="s">
        <v>92</v>
      </c>
    </row>
    <row r="92" spans="1:46" x14ac:dyDescent="0.3">
      <c r="I92" s="1" t="s">
        <v>94</v>
      </c>
    </row>
    <row r="94" spans="1:46" x14ac:dyDescent="0.3">
      <c r="O94" s="19"/>
    </row>
  </sheetData>
  <sheetProtection selectLockedCells="1"/>
  <pageMargins left="0.70866141732283472" right="0.70866141732283472" top="0.39370078740157483" bottom="0.39370078740157483" header="0.39370078740157483" footer="0.27559055118110237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00B0F0"/>
  </sheetPr>
  <dimension ref="A16:AC116"/>
  <sheetViews>
    <sheetView zoomScale="70" zoomScaleNormal="70" workbookViewId="0">
      <selection activeCell="L18" sqref="L18"/>
    </sheetView>
  </sheetViews>
  <sheetFormatPr baseColWidth="10" defaultColWidth="11" defaultRowHeight="14" x14ac:dyDescent="0.3"/>
  <cols>
    <col min="1" max="11" width="11" style="1"/>
    <col min="12" max="12" width="10.83203125" style="1" customWidth="1"/>
    <col min="13" max="13" width="11" style="2"/>
    <col min="14" max="15" width="11" style="1"/>
    <col min="16" max="16" width="11.33203125" style="1" bestFit="1" customWidth="1"/>
    <col min="17" max="16384" width="11" style="1"/>
  </cols>
  <sheetData>
    <row r="16" spans="2:3" x14ac:dyDescent="0.3">
      <c r="B16" s="4"/>
      <c r="C16" s="1" t="s">
        <v>19</v>
      </c>
    </row>
    <row r="17" spans="1:28" x14ac:dyDescent="0.3">
      <c r="B17" s="3"/>
      <c r="C17" s="1" t="s">
        <v>18</v>
      </c>
    </row>
    <row r="18" spans="1:28" ht="25" x14ac:dyDescent="0.3">
      <c r="B18" s="6"/>
      <c r="C18" s="1" t="s">
        <v>20</v>
      </c>
      <c r="J18" s="35" t="s">
        <v>80</v>
      </c>
      <c r="K18" s="35" t="s">
        <v>75</v>
      </c>
      <c r="L18" s="222">
        <f>AC115</f>
        <v>72.395862460715236</v>
      </c>
      <c r="M18" s="1"/>
      <c r="T18" s="1" t="s">
        <v>121</v>
      </c>
      <c r="U18" s="1" t="s">
        <v>121</v>
      </c>
      <c r="Z18" s="1" t="s">
        <v>127</v>
      </c>
      <c r="AA18" s="1" t="s">
        <v>128</v>
      </c>
      <c r="AB18" s="1" t="s">
        <v>128</v>
      </c>
    </row>
    <row r="19" spans="1:28" x14ac:dyDescent="0.3">
      <c r="B19" s="21"/>
      <c r="C19" s="1" t="s">
        <v>70</v>
      </c>
      <c r="M19" s="1"/>
      <c r="N19" s="1" t="s">
        <v>103</v>
      </c>
      <c r="O19" s="1" t="s">
        <v>100</v>
      </c>
      <c r="P19" s="1" t="s">
        <v>106</v>
      </c>
      <c r="Q19" s="1" t="s">
        <v>111</v>
      </c>
      <c r="R19" s="1" t="s">
        <v>114</v>
      </c>
      <c r="S19" s="1" t="s">
        <v>117</v>
      </c>
      <c r="T19" s="1" t="s">
        <v>122</v>
      </c>
      <c r="U19" s="1" t="s">
        <v>122</v>
      </c>
      <c r="V19" s="1" t="s">
        <v>126</v>
      </c>
      <c r="W19" s="1" t="s">
        <v>126</v>
      </c>
      <c r="X19" s="1" t="s">
        <v>127</v>
      </c>
      <c r="Y19" s="1" t="s">
        <v>133</v>
      </c>
    </row>
    <row r="20" spans="1:28" x14ac:dyDescent="0.3">
      <c r="M20" s="2" t="s">
        <v>95</v>
      </c>
      <c r="N20" s="1" t="s">
        <v>104</v>
      </c>
      <c r="O20" s="1" t="s">
        <v>101</v>
      </c>
      <c r="P20" s="1" t="s">
        <v>107</v>
      </c>
      <c r="Q20" s="1" t="s">
        <v>112</v>
      </c>
      <c r="R20" s="1" t="s">
        <v>115</v>
      </c>
      <c r="S20" s="1" t="s">
        <v>118</v>
      </c>
      <c r="T20" s="1" t="s">
        <v>123</v>
      </c>
      <c r="U20" s="1" t="s">
        <v>125</v>
      </c>
      <c r="V20" s="1" t="s">
        <v>99</v>
      </c>
      <c r="W20" s="1" t="s">
        <v>99</v>
      </c>
      <c r="X20" s="1" t="s">
        <v>129</v>
      </c>
      <c r="Y20" s="1" t="s">
        <v>134</v>
      </c>
    </row>
    <row r="21" spans="1:28" ht="17.25" customHeight="1" x14ac:dyDescent="0.3">
      <c r="A21" s="1" t="s">
        <v>141</v>
      </c>
      <c r="C21" s="1" t="s">
        <v>142</v>
      </c>
      <c r="E21" s="55">
        <v>999</v>
      </c>
      <c r="M21" s="2" t="s">
        <v>96</v>
      </c>
      <c r="N21" s="1" t="s">
        <v>105</v>
      </c>
      <c r="O21" s="1" t="s">
        <v>102</v>
      </c>
      <c r="P21" s="1" t="s">
        <v>108</v>
      </c>
      <c r="Q21" s="1" t="s">
        <v>113</v>
      </c>
      <c r="S21" s="1">
        <v>3</v>
      </c>
      <c r="T21" s="1" t="s">
        <v>124</v>
      </c>
      <c r="U21" s="1" t="s">
        <v>124</v>
      </c>
      <c r="V21" s="1" t="s">
        <v>132</v>
      </c>
      <c r="W21" s="1" t="s">
        <v>114</v>
      </c>
      <c r="X21" s="1" t="s">
        <v>130</v>
      </c>
    </row>
    <row r="22" spans="1:28" x14ac:dyDescent="0.3">
      <c r="E22" s="1" t="s">
        <v>313</v>
      </c>
      <c r="J22" s="1" t="s">
        <v>313</v>
      </c>
      <c r="M22" s="1" t="s">
        <v>98</v>
      </c>
      <c r="N22" s="1" t="s">
        <v>98</v>
      </c>
      <c r="O22" s="1" t="s">
        <v>98</v>
      </c>
      <c r="P22" s="1" t="s">
        <v>109</v>
      </c>
      <c r="Q22" s="1" t="s">
        <v>109</v>
      </c>
      <c r="S22" s="1" t="s">
        <v>98</v>
      </c>
      <c r="T22" s="1" t="s">
        <v>98</v>
      </c>
      <c r="U22" s="1" t="s">
        <v>98</v>
      </c>
      <c r="W22" s="1" t="s">
        <v>131</v>
      </c>
    </row>
    <row r="23" spans="1:28" x14ac:dyDescent="0.3">
      <c r="A23" s="1" t="s">
        <v>56</v>
      </c>
      <c r="E23" s="11" t="s">
        <v>311</v>
      </c>
      <c r="J23" s="11" t="s">
        <v>312</v>
      </c>
      <c r="M23" s="1" t="s">
        <v>99</v>
      </c>
      <c r="N23" s="1" t="s">
        <v>99</v>
      </c>
      <c r="O23" s="1" t="s">
        <v>99</v>
      </c>
      <c r="P23" s="1" t="s">
        <v>110</v>
      </c>
      <c r="Q23" s="1" t="s">
        <v>110</v>
      </c>
      <c r="R23" s="1" t="s">
        <v>116</v>
      </c>
      <c r="S23" s="1" t="s">
        <v>120</v>
      </c>
      <c r="T23" s="1" t="s">
        <v>120</v>
      </c>
      <c r="U23" s="1" t="s">
        <v>120</v>
      </c>
    </row>
    <row r="24" spans="1:28" x14ac:dyDescent="0.3">
      <c r="B24" s="2"/>
      <c r="C24" s="2" t="s">
        <v>0</v>
      </c>
      <c r="D24" s="2" t="s">
        <v>1</v>
      </c>
      <c r="E24" s="218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218" t="s">
        <v>7</v>
      </c>
      <c r="K24" s="2" t="s">
        <v>8</v>
      </c>
      <c r="L24" s="2" t="s">
        <v>9</v>
      </c>
      <c r="M24" s="1" t="s">
        <v>97</v>
      </c>
      <c r="N24" s="1" t="s">
        <v>97</v>
      </c>
      <c r="O24" s="1" t="s">
        <v>97</v>
      </c>
      <c r="P24" s="2" t="s">
        <v>97</v>
      </c>
      <c r="Q24" s="2" t="s">
        <v>97</v>
      </c>
      <c r="R24" s="2"/>
      <c r="S24" s="2" t="s">
        <v>119</v>
      </c>
      <c r="T24" s="2" t="s">
        <v>119</v>
      </c>
      <c r="U24" s="2" t="s">
        <v>119</v>
      </c>
      <c r="V24" s="1" t="s">
        <v>119</v>
      </c>
      <c r="W24" s="1" t="s">
        <v>119</v>
      </c>
      <c r="X24" s="1" t="s">
        <v>127</v>
      </c>
      <c r="Z24" s="2"/>
      <c r="AA24" s="2"/>
    </row>
    <row r="25" spans="1:28" x14ac:dyDescent="0.3">
      <c r="A25" s="29" t="s">
        <v>57</v>
      </c>
      <c r="B25" s="1" t="s">
        <v>55</v>
      </c>
      <c r="C25" s="49">
        <v>0</v>
      </c>
      <c r="D25" s="49">
        <v>0</v>
      </c>
      <c r="E25" s="221">
        <f>Emi_T50!X2</f>
        <v>287.33524082483848</v>
      </c>
      <c r="F25" s="49">
        <v>0</v>
      </c>
      <c r="G25" s="49">
        <v>0</v>
      </c>
      <c r="H25" s="49">
        <v>0</v>
      </c>
      <c r="I25" s="49">
        <v>0</v>
      </c>
      <c r="J25" s="221">
        <f>Emi_T50!Y2</f>
        <v>10.7897591751615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49">
        <v>0</v>
      </c>
      <c r="AB25" s="49">
        <v>0</v>
      </c>
    </row>
    <row r="26" spans="1:28" x14ac:dyDescent="0.3">
      <c r="A26" s="1" t="s">
        <v>58</v>
      </c>
      <c r="B26" s="1" t="s">
        <v>59</v>
      </c>
      <c r="C26" s="40">
        <v>50</v>
      </c>
      <c r="D26" s="40">
        <v>30</v>
      </c>
      <c r="E26" s="219">
        <f>Emi_T50!G2</f>
        <v>39</v>
      </c>
      <c r="F26" s="40">
        <v>50</v>
      </c>
      <c r="G26" s="40">
        <v>50</v>
      </c>
      <c r="H26" s="40">
        <v>50</v>
      </c>
      <c r="I26" s="40">
        <v>50</v>
      </c>
      <c r="J26" s="219">
        <f>Emi_T50!G2</f>
        <v>39</v>
      </c>
      <c r="K26" s="40">
        <v>50</v>
      </c>
      <c r="L26" s="40">
        <v>50</v>
      </c>
      <c r="M26" s="40">
        <v>50</v>
      </c>
      <c r="N26" s="40">
        <v>50</v>
      </c>
      <c r="O26" s="40">
        <v>50</v>
      </c>
      <c r="P26" s="40">
        <v>50</v>
      </c>
      <c r="Q26" s="40">
        <v>50</v>
      </c>
      <c r="R26" s="40">
        <v>50</v>
      </c>
      <c r="S26" s="40">
        <v>50</v>
      </c>
      <c r="T26" s="40">
        <v>50</v>
      </c>
      <c r="U26" s="40">
        <v>50</v>
      </c>
      <c r="V26" s="40">
        <v>50</v>
      </c>
      <c r="W26" s="40">
        <v>50</v>
      </c>
      <c r="X26" s="40">
        <v>50</v>
      </c>
      <c r="Y26" s="40">
        <v>50</v>
      </c>
      <c r="Z26" s="40">
        <v>50</v>
      </c>
      <c r="AA26" s="40">
        <v>50</v>
      </c>
      <c r="AB26" s="40">
        <v>50</v>
      </c>
    </row>
    <row r="27" spans="1:28" x14ac:dyDescent="0.3">
      <c r="A27" s="24" t="s">
        <v>60</v>
      </c>
      <c r="B27" s="1" t="s">
        <v>61</v>
      </c>
      <c r="C27" s="4">
        <f>Totalgeräusch!B25</f>
        <v>0</v>
      </c>
      <c r="E27" s="220" t="s">
        <v>314</v>
      </c>
      <c r="J27" s="220" t="s">
        <v>314</v>
      </c>
    </row>
    <row r="29" spans="1:28" ht="20" x14ac:dyDescent="0.3">
      <c r="A29" s="13" t="s">
        <v>72</v>
      </c>
    </row>
    <row r="31" spans="1:28" x14ac:dyDescent="0.3">
      <c r="A31" s="12" t="s">
        <v>54</v>
      </c>
      <c r="B31" s="12" t="s">
        <v>81</v>
      </c>
      <c r="C31" s="2" t="s">
        <v>0</v>
      </c>
      <c r="D31" s="2" t="s">
        <v>1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7</v>
      </c>
      <c r="K31" s="2" t="s">
        <v>8</v>
      </c>
      <c r="L31" s="2" t="s">
        <v>9</v>
      </c>
    </row>
    <row r="32" spans="1:28" x14ac:dyDescent="0.3">
      <c r="B32" s="1">
        <v>50</v>
      </c>
      <c r="C32" s="7">
        <f>Totalgeräusch!B61</f>
        <v>99.724955647904707</v>
      </c>
      <c r="D32" s="7">
        <f>Totalgeräusch!C61</f>
        <v>98.561452803798005</v>
      </c>
      <c r="E32" s="7">
        <f>Totalgeräusch!D61</f>
        <v>91.409329923572912</v>
      </c>
      <c r="F32" s="7">
        <f>Totalgeräusch!E61</f>
        <v>92.81391288305386</v>
      </c>
      <c r="G32" s="7">
        <f>Totalgeräusch!F61</f>
        <v>95.882978663104069</v>
      </c>
      <c r="H32" s="7">
        <f>Totalgeräusch!G61</f>
        <v>94.428746528652681</v>
      </c>
      <c r="I32" s="7">
        <f>Totalgeräusch!H61</f>
        <v>94.983780973739513</v>
      </c>
      <c r="J32" s="7">
        <f>Totalgeräusch!I61</f>
        <v>100.35657324204703</v>
      </c>
      <c r="K32" s="7">
        <f>Totalgeräusch!J61</f>
        <v>101.44732734425034</v>
      </c>
      <c r="L32" s="7">
        <f>Totalgeräusch!K61</f>
        <v>100.10097375597189</v>
      </c>
      <c r="M32" s="7">
        <f>Totalgeräusch!L61</f>
        <v>94.165147265094788</v>
      </c>
      <c r="N32" s="7">
        <f>Totalgeräusch!M61</f>
        <v>100.34543328059459</v>
      </c>
      <c r="O32" s="7">
        <f>Totalgeräusch!N61</f>
        <v>103.09356832585841</v>
      </c>
      <c r="P32" s="7">
        <f>Totalgeräusch!O61</f>
        <v>94.165147265094788</v>
      </c>
      <c r="Q32" s="7">
        <f>Totalgeräusch!P61</f>
        <v>101.20751344944482</v>
      </c>
      <c r="R32" s="7">
        <f>Totalgeräusch!Q61</f>
        <v>100.93604559919909</v>
      </c>
      <c r="S32" s="7">
        <f>Totalgeräusch!R61</f>
        <v>101.75732770964339</v>
      </c>
      <c r="T32" s="7">
        <f>Totalgeräusch!S61</f>
        <v>103.85726655271525</v>
      </c>
      <c r="U32" s="7">
        <f>Totalgeräusch!T61</f>
        <v>101.75732770964339</v>
      </c>
      <c r="V32" s="7">
        <f>Totalgeräusch!U61</f>
        <v>90.252176062088679</v>
      </c>
      <c r="W32" s="7">
        <f>Totalgeräusch!V61</f>
        <v>92.687206506985106</v>
      </c>
      <c r="X32" s="7">
        <f>Totalgeräusch!W61</f>
        <v>89.06447581074292</v>
      </c>
      <c r="Y32" s="7">
        <f>Totalgeräusch!X61</f>
        <v>93.739841895753656</v>
      </c>
      <c r="Z32" s="7">
        <f>Totalgeräusch!Y61</f>
        <v>4.0028947223120612</v>
      </c>
      <c r="AA32" s="7">
        <f>Totalgeräusch!Z61</f>
        <v>4.0028947223120612</v>
      </c>
      <c r="AB32" s="7">
        <f>Totalgeräusch!AA61</f>
        <v>4.0028947223120612</v>
      </c>
    </row>
    <row r="33" spans="2:28" x14ac:dyDescent="0.3">
      <c r="B33" s="1">
        <v>63</v>
      </c>
      <c r="C33" s="7">
        <f>Totalgeräusch!B62</f>
        <v>99.413025547413554</v>
      </c>
      <c r="D33" s="7">
        <f>Totalgeräusch!C62</f>
        <v>99.867742094140766</v>
      </c>
      <c r="E33" s="7">
        <f>Totalgeräusch!D62</f>
        <v>89.803741448481574</v>
      </c>
      <c r="F33" s="7">
        <f>Totalgeräusch!E62</f>
        <v>94.833939900125671</v>
      </c>
      <c r="G33" s="7">
        <f>Totalgeräusch!F62</f>
        <v>96.976872670006259</v>
      </c>
      <c r="H33" s="7">
        <f>Totalgeräusch!G62</f>
        <v>96.467771706997269</v>
      </c>
      <c r="I33" s="7">
        <f>Totalgeräusch!H62</f>
        <v>100.67934670822356</v>
      </c>
      <c r="J33" s="7">
        <f>Totalgeräusch!I62</f>
        <v>101.90515551790634</v>
      </c>
      <c r="K33" s="7">
        <f>Totalgeräusch!J62</f>
        <v>106.52254129316677</v>
      </c>
      <c r="L33" s="7">
        <f>Totalgeräusch!K62</f>
        <v>106.12810250097753</v>
      </c>
      <c r="M33" s="7">
        <f>Totalgeräusch!L62</f>
        <v>97.35818442752965</v>
      </c>
      <c r="N33" s="7">
        <f>Totalgeräusch!M62</f>
        <v>101.470422706143</v>
      </c>
      <c r="O33" s="7">
        <f>Totalgeräusch!N62</f>
        <v>102.78479693932204</v>
      </c>
      <c r="P33" s="7">
        <f>Totalgeräusch!O62</f>
        <v>95.991256832780067</v>
      </c>
      <c r="Q33" s="7">
        <f>Totalgeräusch!P62</f>
        <v>97.184782494635925</v>
      </c>
      <c r="R33" s="7">
        <f>Totalgeräusch!Q62</f>
        <v>93.256022244155204</v>
      </c>
      <c r="S33" s="7">
        <f>Totalgeräusch!R62</f>
        <v>97.357941726479737</v>
      </c>
      <c r="T33" s="7">
        <f>Totalgeräusch!S62</f>
        <v>97.357607515665663</v>
      </c>
      <c r="U33" s="7">
        <f>Totalgeräusch!T62</f>
        <v>97.661406816541998</v>
      </c>
      <c r="V33" s="7">
        <f>Totalgeräusch!U62</f>
        <v>85.62366433203502</v>
      </c>
      <c r="W33" s="7">
        <f>Totalgeräusch!V62</f>
        <v>93.685785445784234</v>
      </c>
      <c r="X33" s="7">
        <f>Totalgeräusch!W62</f>
        <v>91.86447580818313</v>
      </c>
      <c r="Y33" s="7">
        <f>Totalgeräusch!X62</f>
        <v>92.290606369594101</v>
      </c>
      <c r="Z33" s="7">
        <f>Totalgeräusch!Y62</f>
        <v>4.0028947223120612</v>
      </c>
      <c r="AA33" s="7">
        <f>Totalgeräusch!Z62</f>
        <v>4.0028947223120612</v>
      </c>
      <c r="AB33" s="7">
        <f>Totalgeräusch!AA62</f>
        <v>4.0028947223120612</v>
      </c>
    </row>
    <row r="34" spans="2:28" x14ac:dyDescent="0.3">
      <c r="B34" s="1">
        <v>80</v>
      </c>
      <c r="C34" s="7">
        <f>Totalgeräusch!B63</f>
        <v>97.81816168203494</v>
      </c>
      <c r="D34" s="7">
        <f>Totalgeräusch!C63</f>
        <v>100.36207403513052</v>
      </c>
      <c r="E34" s="7">
        <f>Totalgeräusch!D63</f>
        <v>88.979723975118773</v>
      </c>
      <c r="F34" s="7">
        <f>Totalgeräusch!E63</f>
        <v>92.550252588513274</v>
      </c>
      <c r="G34" s="7">
        <f>Totalgeräusch!F63</f>
        <v>92.438180414891278</v>
      </c>
      <c r="H34" s="7">
        <f>Totalgeräusch!G63</f>
        <v>95.403937690317647</v>
      </c>
      <c r="I34" s="7">
        <f>Totalgeräusch!H63</f>
        <v>98.542910976412543</v>
      </c>
      <c r="J34" s="7">
        <f>Totalgeräusch!I63</f>
        <v>99.447716123325108</v>
      </c>
      <c r="K34" s="7">
        <f>Totalgeräusch!J63</f>
        <v>102.66693465638195</v>
      </c>
      <c r="L34" s="7">
        <f>Totalgeräusch!K63</f>
        <v>101.215718951157</v>
      </c>
      <c r="M34" s="7">
        <f>Totalgeräusch!L63</f>
        <v>94.279235897137653</v>
      </c>
      <c r="N34" s="7">
        <f>Totalgeräusch!M63</f>
        <v>94.43392871341544</v>
      </c>
      <c r="O34" s="7">
        <f>Totalgeräusch!N63</f>
        <v>101.70891153808725</v>
      </c>
      <c r="P34" s="7">
        <f>Totalgeräusch!O63</f>
        <v>91.43752975323082</v>
      </c>
      <c r="Q34" s="7">
        <f>Totalgeräusch!P63</f>
        <v>100.09650585360502</v>
      </c>
      <c r="R34" s="7">
        <f>Totalgeräusch!Q63</f>
        <v>92.287313523824082</v>
      </c>
      <c r="S34" s="7">
        <f>Totalgeräusch!R63</f>
        <v>88.664007115502045</v>
      </c>
      <c r="T34" s="7">
        <f>Totalgeräusch!S63</f>
        <v>90.940061433375021</v>
      </c>
      <c r="U34" s="7">
        <f>Totalgeräusch!T63</f>
        <v>92.485574951567443</v>
      </c>
      <c r="V34" s="7">
        <f>Totalgeräusch!U63</f>
        <v>86.762576990824428</v>
      </c>
      <c r="W34" s="7">
        <f>Totalgeräusch!V63</f>
        <v>92.356911225483685</v>
      </c>
      <c r="X34" s="7">
        <f>Totalgeräusch!W63</f>
        <v>94.764475806805962</v>
      </c>
      <c r="Y34" s="7">
        <f>Totalgeräusch!X63</f>
        <v>90.222965388712581</v>
      </c>
      <c r="Z34" s="7">
        <f>Totalgeräusch!Y63</f>
        <v>4.0028947223120612</v>
      </c>
      <c r="AA34" s="7">
        <f>Totalgeräusch!Z63</f>
        <v>4.0028947223120612</v>
      </c>
      <c r="AB34" s="7">
        <f>Totalgeräusch!AA63</f>
        <v>4.0028947223120612</v>
      </c>
    </row>
    <row r="35" spans="2:28" x14ac:dyDescent="0.3">
      <c r="B35" s="1">
        <v>100</v>
      </c>
      <c r="C35" s="7">
        <f>Totalgeräusch!B64</f>
        <v>95.385033447123405</v>
      </c>
      <c r="D35" s="7">
        <f>Totalgeräusch!C64</f>
        <v>100.27832854056099</v>
      </c>
      <c r="E35" s="7">
        <f>Totalgeräusch!D64</f>
        <v>85.074760034007596</v>
      </c>
      <c r="F35" s="7">
        <f>Totalgeräusch!E64</f>
        <v>89.533459573697456</v>
      </c>
      <c r="G35" s="7">
        <f>Totalgeräusch!F64</f>
        <v>88.714246202526269</v>
      </c>
      <c r="H35" s="7">
        <f>Totalgeräusch!G64</f>
        <v>92.936080042533348</v>
      </c>
      <c r="I35" s="7">
        <f>Totalgeräusch!H64</f>
        <v>94.234601606823517</v>
      </c>
      <c r="J35" s="7">
        <f>Totalgeräusch!I64</f>
        <v>96.717245678801788</v>
      </c>
      <c r="K35" s="7">
        <f>Totalgeräusch!J64</f>
        <v>97.609099820581775</v>
      </c>
      <c r="L35" s="7">
        <f>Totalgeräusch!K64</f>
        <v>96.561253208387001</v>
      </c>
      <c r="M35" s="7">
        <f>Totalgeräusch!L64</f>
        <v>94.181868579974193</v>
      </c>
      <c r="N35" s="7">
        <f>Totalgeräusch!M64</f>
        <v>94.914808659077735</v>
      </c>
      <c r="O35" s="7">
        <f>Totalgeräusch!N64</f>
        <v>99.769131162221782</v>
      </c>
      <c r="P35" s="7">
        <f>Totalgeräusch!O64</f>
        <v>90.606216879134266</v>
      </c>
      <c r="Q35" s="7">
        <f>Totalgeräusch!P64</f>
        <v>99.574860695760506</v>
      </c>
      <c r="R35" s="7">
        <f>Totalgeräusch!Q64</f>
        <v>91.269756643696113</v>
      </c>
      <c r="S35" s="7">
        <f>Totalgeräusch!R64</f>
        <v>93.058350535900217</v>
      </c>
      <c r="T35" s="7">
        <f>Totalgeräusch!S64</f>
        <v>93.525839575134583</v>
      </c>
      <c r="U35" s="7">
        <f>Totalgeräusch!T64</f>
        <v>95.348270114943432</v>
      </c>
      <c r="V35" s="7">
        <f>Totalgeräusch!U64</f>
        <v>92.985405331435715</v>
      </c>
      <c r="W35" s="7">
        <f>Totalgeräusch!V64</f>
        <v>89.808280035507138</v>
      </c>
      <c r="X35" s="7">
        <f>Totalgeräusch!W64</f>
        <v>94.821618663929883</v>
      </c>
      <c r="Y35" s="7">
        <f>Totalgeräusch!X64</f>
        <v>90.928942320245611</v>
      </c>
      <c r="Z35" s="7">
        <f>Totalgeräusch!Y64</f>
        <v>4.0028947223120612</v>
      </c>
      <c r="AA35" s="7">
        <f>Totalgeräusch!Z64</f>
        <v>4.0028947223120612</v>
      </c>
      <c r="AB35" s="7">
        <f>Totalgeräusch!AA64</f>
        <v>4.0028947223120612</v>
      </c>
    </row>
    <row r="36" spans="2:28" x14ac:dyDescent="0.3">
      <c r="B36" s="1">
        <v>125</v>
      </c>
      <c r="C36" s="7">
        <f>Totalgeräusch!B65</f>
        <v>98.363779582954791</v>
      </c>
      <c r="D36" s="7">
        <f>Totalgeräusch!C65</f>
        <v>101.83694832734935</v>
      </c>
      <c r="E36" s="7">
        <f>Totalgeräusch!D65</f>
        <v>82.447555542053834</v>
      </c>
      <c r="F36" s="7">
        <f>Totalgeräusch!E65</f>
        <v>87.855027463473178</v>
      </c>
      <c r="G36" s="7">
        <f>Totalgeräusch!F65</f>
        <v>88.941555532366564</v>
      </c>
      <c r="H36" s="7">
        <f>Totalgeräusch!G65</f>
        <v>91.948265283768379</v>
      </c>
      <c r="I36" s="7">
        <f>Totalgeräusch!H65</f>
        <v>94.395670556652576</v>
      </c>
      <c r="J36" s="7">
        <f>Totalgeräusch!I65</f>
        <v>96.207655676755181</v>
      </c>
      <c r="K36" s="7">
        <f>Totalgeräusch!J65</f>
        <v>99.153326053083092</v>
      </c>
      <c r="L36" s="7">
        <f>Totalgeräusch!K65</f>
        <v>98.144021173641519</v>
      </c>
      <c r="M36" s="7">
        <f>Totalgeräusch!L65</f>
        <v>94.877300568511856</v>
      </c>
      <c r="N36" s="7">
        <f>Totalgeräusch!M65</f>
        <v>94.246445143574519</v>
      </c>
      <c r="O36" s="7">
        <f>Totalgeräusch!N65</f>
        <v>98.003250679171728</v>
      </c>
      <c r="P36" s="7">
        <f>Totalgeräusch!O65</f>
        <v>93.954281170969153</v>
      </c>
      <c r="Q36" s="7">
        <f>Totalgeräusch!P65</f>
        <v>100.24355386040432</v>
      </c>
      <c r="R36" s="7">
        <f>Totalgeräusch!Q65</f>
        <v>89.865366457303139</v>
      </c>
      <c r="S36" s="7">
        <f>Totalgeräusch!R65</f>
        <v>91.485370693072454</v>
      </c>
      <c r="T36" s="7">
        <f>Totalgeräusch!S65</f>
        <v>92.076502678020546</v>
      </c>
      <c r="U36" s="7">
        <f>Totalgeräusch!T65</f>
        <v>97.357607515665663</v>
      </c>
      <c r="V36" s="7">
        <f>Totalgeräusch!U65</f>
        <v>92.985405331435715</v>
      </c>
      <c r="W36" s="7">
        <f>Totalgeräusch!V65</f>
        <v>89.916499072439905</v>
      </c>
      <c r="X36" s="7">
        <f>Totalgeräusch!W65</f>
        <v>97.478761520417862</v>
      </c>
      <c r="Y36" s="7">
        <f>Totalgeräusch!X65</f>
        <v>88.57975273777862</v>
      </c>
      <c r="Z36" s="7">
        <f>Totalgeräusch!Y65</f>
        <v>4.0028947223120612</v>
      </c>
      <c r="AA36" s="7">
        <f>Totalgeräusch!Z65</f>
        <v>4.0028947223120612</v>
      </c>
      <c r="AB36" s="7">
        <f>Totalgeräusch!AA65</f>
        <v>4.0028947223120612</v>
      </c>
    </row>
    <row r="37" spans="2:28" x14ac:dyDescent="0.3">
      <c r="B37" s="1">
        <v>160</v>
      </c>
      <c r="C37" s="7">
        <f>Totalgeräusch!B66</f>
        <v>93.194881432171144</v>
      </c>
      <c r="D37" s="7">
        <f>Totalgeräusch!C66</f>
        <v>96.210491988422419</v>
      </c>
      <c r="E37" s="7">
        <f>Totalgeräusch!D66</f>
        <v>82.123619773450372</v>
      </c>
      <c r="F37" s="7">
        <f>Totalgeräusch!E66</f>
        <v>86.572952200204284</v>
      </c>
      <c r="G37" s="7">
        <f>Totalgeräusch!F66</f>
        <v>89.063776109148165</v>
      </c>
      <c r="H37" s="7">
        <f>Totalgeräusch!G66</f>
        <v>91.155810914826674</v>
      </c>
      <c r="I37" s="7">
        <f>Totalgeräusch!H66</f>
        <v>93.759303691785732</v>
      </c>
      <c r="J37" s="7">
        <f>Totalgeräusch!I66</f>
        <v>95.378264203439841</v>
      </c>
      <c r="K37" s="7">
        <f>Totalgeräusch!J66</f>
        <v>96.274014419735892</v>
      </c>
      <c r="L37" s="7">
        <f>Totalgeräusch!K66</f>
        <v>96.274014419735892</v>
      </c>
      <c r="M37" s="7">
        <f>Totalgeräusch!L66</f>
        <v>95.596555082884692</v>
      </c>
      <c r="N37" s="7">
        <f>Totalgeräusch!M66</f>
        <v>93.914121621606114</v>
      </c>
      <c r="O37" s="7">
        <f>Totalgeräusch!N66</f>
        <v>98.760530662076889</v>
      </c>
      <c r="P37" s="7">
        <f>Totalgeräusch!O66</f>
        <v>92.224568864381794</v>
      </c>
      <c r="Q37" s="7">
        <f>Totalgeräusch!P66</f>
        <v>98.348771628773463</v>
      </c>
      <c r="R37" s="7">
        <f>Totalgeräusch!Q66</f>
        <v>86.824296604238356</v>
      </c>
      <c r="S37" s="7">
        <f>Totalgeräusch!R66</f>
        <v>88.95446683961444</v>
      </c>
      <c r="T37" s="7">
        <f>Totalgeräusch!S66</f>
        <v>91.321792246219957</v>
      </c>
      <c r="U37" s="7">
        <f>Totalgeräusch!T66</f>
        <v>91.321792246219957</v>
      </c>
      <c r="V37" s="7">
        <f>Totalgeräusch!U66</f>
        <v>87.072869128096002</v>
      </c>
      <c r="W37" s="7">
        <f>Totalgeräusch!V66</f>
        <v>86.398783071551065</v>
      </c>
      <c r="X37" s="7">
        <f>Totalgeräusch!W66</f>
        <v>96.621618663444337</v>
      </c>
      <c r="Y37" s="7">
        <f>Totalgeräusch!X66</f>
        <v>86.570775337385598</v>
      </c>
      <c r="Z37" s="7">
        <f>Totalgeräusch!Y66</f>
        <v>4.0028947223120612</v>
      </c>
      <c r="AA37" s="7">
        <f>Totalgeräusch!Z66</f>
        <v>4.0028947223120612</v>
      </c>
      <c r="AB37" s="7">
        <f>Totalgeräusch!AA66</f>
        <v>4.0028947223120612</v>
      </c>
    </row>
    <row r="38" spans="2:28" x14ac:dyDescent="0.3">
      <c r="B38" s="1">
        <v>200</v>
      </c>
      <c r="C38" s="7">
        <f>Totalgeräusch!B67</f>
        <v>97.236615817511947</v>
      </c>
      <c r="D38" s="7">
        <f>Totalgeräusch!C67</f>
        <v>91.661195505321871</v>
      </c>
      <c r="E38" s="7">
        <f>Totalgeräusch!D67</f>
        <v>82.041173081064159</v>
      </c>
      <c r="F38" s="7">
        <f>Totalgeräusch!E67</f>
        <v>86.819081510106372</v>
      </c>
      <c r="G38" s="7">
        <f>Totalgeräusch!F67</f>
        <v>88.467358227939172</v>
      </c>
      <c r="H38" s="7">
        <f>Totalgeräusch!G67</f>
        <v>90.358834483043154</v>
      </c>
      <c r="I38" s="7">
        <f>Totalgeräusch!H67</f>
        <v>93.657580245451598</v>
      </c>
      <c r="J38" s="7">
        <f>Totalgeräusch!I67</f>
        <v>93.543460517069974</v>
      </c>
      <c r="K38" s="7">
        <f>Totalgeräusch!J67</f>
        <v>95.452680896390504</v>
      </c>
      <c r="L38" s="7">
        <f>Totalgeräusch!K67</f>
        <v>94.428659225337071</v>
      </c>
      <c r="M38" s="7">
        <f>Totalgeräusch!L67</f>
        <v>90.585436180373051</v>
      </c>
      <c r="N38" s="7">
        <f>Totalgeräusch!M67</f>
        <v>95.179200535178182</v>
      </c>
      <c r="O38" s="7">
        <f>Totalgeräusch!N67</f>
        <v>95.805621598475852</v>
      </c>
      <c r="P38" s="7">
        <f>Totalgeräusch!O67</f>
        <v>94.097145898341807</v>
      </c>
      <c r="Q38" s="7">
        <f>Totalgeräusch!P67</f>
        <v>95.376131840683257</v>
      </c>
      <c r="R38" s="7">
        <f>Totalgeräusch!Q67</f>
        <v>88.28691782300362</v>
      </c>
      <c r="S38" s="7">
        <f>Totalgeräusch!R67</f>
        <v>90.266123858246644</v>
      </c>
      <c r="T38" s="7">
        <f>Totalgeräusch!S67</f>
        <v>92.466082510942869</v>
      </c>
      <c r="U38" s="7">
        <f>Totalgeräusch!T67</f>
        <v>92.608617499951208</v>
      </c>
      <c r="V38" s="7">
        <f>Totalgeräusch!U67</f>
        <v>90.103325541514877</v>
      </c>
      <c r="W38" s="7">
        <f>Totalgeräusch!V67</f>
        <v>86.177294508128</v>
      </c>
      <c r="X38" s="7">
        <f>Totalgeräusch!W67</f>
        <v>93.321618664520187</v>
      </c>
      <c r="Y38" s="7">
        <f>Totalgeräusch!X67</f>
        <v>87.418579929552067</v>
      </c>
      <c r="Z38" s="7">
        <f>Totalgeräusch!Y67</f>
        <v>4.0028947223120612</v>
      </c>
      <c r="AA38" s="7">
        <f>Totalgeräusch!Z67</f>
        <v>4.0028947223120612</v>
      </c>
      <c r="AB38" s="7">
        <f>Totalgeräusch!AA67</f>
        <v>4.0028947223120612</v>
      </c>
    </row>
    <row r="39" spans="2:28" x14ac:dyDescent="0.3">
      <c r="B39" s="1">
        <v>250</v>
      </c>
      <c r="C39" s="7">
        <f>Totalgeräusch!B68</f>
        <v>95.710928024208087</v>
      </c>
      <c r="D39" s="7">
        <f>Totalgeräusch!C68</f>
        <v>86.306228033824638</v>
      </c>
      <c r="E39" s="7">
        <f>Totalgeräusch!D68</f>
        <v>83.628617362871282</v>
      </c>
      <c r="F39" s="7">
        <f>Totalgeräusch!E68</f>
        <v>88.796804822250806</v>
      </c>
      <c r="G39" s="7">
        <f>Totalgeräusch!F68</f>
        <v>88.60923114641416</v>
      </c>
      <c r="H39" s="7">
        <f>Totalgeräusch!G68</f>
        <v>90.382966792310086</v>
      </c>
      <c r="I39" s="7">
        <f>Totalgeräusch!H68</f>
        <v>94.680875054872544</v>
      </c>
      <c r="J39" s="7">
        <f>Totalgeräusch!I68</f>
        <v>94.581648649100117</v>
      </c>
      <c r="K39" s="7">
        <f>Totalgeräusch!J68</f>
        <v>95.852301127622638</v>
      </c>
      <c r="L39" s="7">
        <f>Totalgeräusch!K68</f>
        <v>94.212322032127034</v>
      </c>
      <c r="M39" s="7">
        <f>Totalgeräusch!L68</f>
        <v>94.000990746609304</v>
      </c>
      <c r="N39" s="7">
        <f>Totalgeräusch!M68</f>
        <v>94.246445143574519</v>
      </c>
      <c r="O39" s="7">
        <f>Totalgeräusch!N68</f>
        <v>95.902359887586485</v>
      </c>
      <c r="P39" s="7">
        <f>Totalgeräusch!O68</f>
        <v>94.097145898341807</v>
      </c>
      <c r="Q39" s="7">
        <f>Totalgeräusch!P68</f>
        <v>95.557029824867328</v>
      </c>
      <c r="R39" s="7">
        <f>Totalgeräusch!Q68</f>
        <v>85.57874487581384</v>
      </c>
      <c r="S39" s="7">
        <f>Totalgeräusch!R68</f>
        <v>92.351209694155315</v>
      </c>
      <c r="T39" s="7">
        <f>Totalgeräusch!S68</f>
        <v>93.088871346066014</v>
      </c>
      <c r="U39" s="7">
        <f>Totalgeräusch!T68</f>
        <v>92.690929064542246</v>
      </c>
      <c r="V39" s="7">
        <f>Totalgeräusch!U68</f>
        <v>88.224984130469878</v>
      </c>
      <c r="W39" s="7">
        <f>Totalgeräusch!V68</f>
        <v>83.690282396761717</v>
      </c>
      <c r="X39" s="7">
        <f>Totalgeräusch!W68</f>
        <v>90.807332951819419</v>
      </c>
      <c r="Y39" s="7">
        <f>Totalgeräusch!X68</f>
        <v>86.726641373974672</v>
      </c>
      <c r="Z39" s="7">
        <f>Totalgeräusch!Y68</f>
        <v>4.0028947223120612</v>
      </c>
      <c r="AA39" s="7">
        <f>Totalgeräusch!Z68</f>
        <v>4.0028947223120612</v>
      </c>
      <c r="AB39" s="7">
        <f>Totalgeräusch!AA68</f>
        <v>4.0028947223120612</v>
      </c>
    </row>
    <row r="40" spans="2:28" x14ac:dyDescent="0.3">
      <c r="B40" s="1">
        <v>315</v>
      </c>
      <c r="C40" s="7">
        <f>Totalgeräusch!B69</f>
        <v>94.134223036714374</v>
      </c>
      <c r="D40" s="7">
        <f>Totalgeräusch!C69</f>
        <v>82.802994395595107</v>
      </c>
      <c r="E40" s="7">
        <f>Totalgeräusch!D69</f>
        <v>83.438142786834476</v>
      </c>
      <c r="F40" s="7">
        <f>Totalgeräusch!E69</f>
        <v>88.550584166878664</v>
      </c>
      <c r="G40" s="7">
        <f>Totalgeräusch!F69</f>
        <v>87.548920682666875</v>
      </c>
      <c r="H40" s="7">
        <f>Totalgeräusch!G69</f>
        <v>91.259528503466854</v>
      </c>
      <c r="I40" s="7">
        <f>Totalgeräusch!H69</f>
        <v>99.499505675855573</v>
      </c>
      <c r="J40" s="7">
        <f>Totalgeräusch!I69</f>
        <v>96.567803822623603</v>
      </c>
      <c r="K40" s="7">
        <f>Totalgeräusch!J69</f>
        <v>96.931002928187482</v>
      </c>
      <c r="L40" s="7">
        <f>Totalgeräusch!K69</f>
        <v>95.963828685874248</v>
      </c>
      <c r="M40" s="7">
        <f>Totalgeräusch!L69</f>
        <v>94.931555116279924</v>
      </c>
      <c r="N40" s="7">
        <f>Totalgeräusch!M69</f>
        <v>95.325297289091125</v>
      </c>
      <c r="O40" s="7">
        <f>Totalgeräusch!N69</f>
        <v>95.983131864652449</v>
      </c>
      <c r="P40" s="7">
        <f>Totalgeräusch!O69</f>
        <v>96.539364217555317</v>
      </c>
      <c r="Q40" s="7">
        <f>Totalgeräusch!P69</f>
        <v>93.491530958916826</v>
      </c>
      <c r="R40" s="7">
        <f>Totalgeräusch!Q69</f>
        <v>87.443481111281912</v>
      </c>
      <c r="S40" s="7">
        <f>Totalgeräusch!R69</f>
        <v>97.90915994152472</v>
      </c>
      <c r="T40" s="7">
        <f>Totalgeräusch!S69</f>
        <v>95.245559511266435</v>
      </c>
      <c r="U40" s="7">
        <f>Totalgeräusch!T69</f>
        <v>97.357607515665663</v>
      </c>
      <c r="V40" s="7">
        <f>Totalgeräusch!U69</f>
        <v>87.57613166981146</v>
      </c>
      <c r="W40" s="7">
        <f>Totalgeräusch!V69</f>
        <v>84.725622649931893</v>
      </c>
      <c r="X40" s="7">
        <f>Totalgeräusch!W69</f>
        <v>90.707332951903396</v>
      </c>
      <c r="Y40" s="7">
        <f>Totalgeräusch!X69</f>
        <v>88.550073288014914</v>
      </c>
      <c r="Z40" s="7">
        <f>Totalgeräusch!Y69</f>
        <v>4.0028947223120612</v>
      </c>
      <c r="AA40" s="7">
        <f>Totalgeräusch!Z69</f>
        <v>4.0028947223120612</v>
      </c>
      <c r="AB40" s="7">
        <f>Totalgeräusch!AA69</f>
        <v>4.0028947223120612</v>
      </c>
    </row>
    <row r="41" spans="2:28" x14ac:dyDescent="0.3">
      <c r="B41" s="1">
        <v>400</v>
      </c>
      <c r="C41" s="7">
        <f>Totalgeräusch!B70</f>
        <v>95.666920982234771</v>
      </c>
      <c r="D41" s="7">
        <f>Totalgeräusch!C70</f>
        <v>82.947910618870509</v>
      </c>
      <c r="E41" s="7">
        <f>Totalgeräusch!D70</f>
        <v>82.852497934621027</v>
      </c>
      <c r="F41" s="7">
        <f>Totalgeräusch!E70</f>
        <v>88.219197900528016</v>
      </c>
      <c r="G41" s="7">
        <f>Totalgeräusch!F70</f>
        <v>87.260743597013118</v>
      </c>
      <c r="H41" s="7">
        <f>Totalgeräusch!G70</f>
        <v>92.457810372590416</v>
      </c>
      <c r="I41" s="7">
        <f>Totalgeräusch!H70</f>
        <v>98.82639099299864</v>
      </c>
      <c r="J41" s="7">
        <f>Totalgeräusch!I70</f>
        <v>95.426421238682337</v>
      </c>
      <c r="K41" s="7">
        <f>Totalgeräusch!J70</f>
        <v>96.782296093946471</v>
      </c>
      <c r="L41" s="7">
        <f>Totalgeräusch!K70</f>
        <v>97.704856528229641</v>
      </c>
      <c r="M41" s="7">
        <f>Totalgeräusch!L70</f>
        <v>96.147414572258839</v>
      </c>
      <c r="N41" s="7">
        <f>Totalgeräusch!M70</f>
        <v>96.540569664795314</v>
      </c>
      <c r="O41" s="7">
        <f>Totalgeräusch!N70</f>
        <v>95.392323701786111</v>
      </c>
      <c r="P41" s="7">
        <f>Totalgeräusch!O70</f>
        <v>98.738752948080986</v>
      </c>
      <c r="Q41" s="7">
        <f>Totalgeräusch!P70</f>
        <v>90.027215225350375</v>
      </c>
      <c r="R41" s="7">
        <f>Totalgeräusch!Q70</f>
        <v>89.269516219108667</v>
      </c>
      <c r="S41" s="7">
        <f>Totalgeräusch!R70</f>
        <v>99.528204520071029</v>
      </c>
      <c r="T41" s="7">
        <f>Totalgeräusch!S70</f>
        <v>98.957472136256769</v>
      </c>
      <c r="U41" s="7">
        <f>Totalgeräusch!T70</f>
        <v>95.089188549312937</v>
      </c>
      <c r="V41" s="7">
        <f>Totalgeräusch!U70</f>
        <v>91.267202754132185</v>
      </c>
      <c r="W41" s="7">
        <f>Totalgeräusch!V70</f>
        <v>85.320212369580659</v>
      </c>
      <c r="X41" s="7">
        <f>Totalgeräusch!W70</f>
        <v>94.935904378178421</v>
      </c>
      <c r="Y41" s="7">
        <f>Totalgeräusch!X70</f>
        <v>85.161095232514981</v>
      </c>
      <c r="Z41" s="7">
        <f>Totalgeräusch!Y70</f>
        <v>3.6516153083551197</v>
      </c>
      <c r="AA41" s="7">
        <f>Totalgeräusch!Z70</f>
        <v>3.6516153083551197</v>
      </c>
      <c r="AB41" s="7">
        <f>Totalgeräusch!AA70</f>
        <v>3.6516153083551197</v>
      </c>
    </row>
    <row r="42" spans="2:28" x14ac:dyDescent="0.3">
      <c r="B42" s="1">
        <v>500</v>
      </c>
      <c r="C42" s="7">
        <f>Totalgeräusch!B71</f>
        <v>93.504815680014119</v>
      </c>
      <c r="D42" s="7">
        <f>Totalgeräusch!C71</f>
        <v>83.070408298400466</v>
      </c>
      <c r="E42" s="7">
        <f>Totalgeräusch!D71</f>
        <v>82.21188297607145</v>
      </c>
      <c r="F42" s="7">
        <f>Totalgeräusch!E71</f>
        <v>87.612242246448474</v>
      </c>
      <c r="G42" s="7">
        <f>Totalgeräusch!F71</f>
        <v>87.390956709087092</v>
      </c>
      <c r="H42" s="7">
        <f>Totalgeräusch!G71</f>
        <v>92.796714454586478</v>
      </c>
      <c r="I42" s="7">
        <f>Totalgeräusch!H71</f>
        <v>98.572615438662353</v>
      </c>
      <c r="J42" s="7">
        <f>Totalgeräusch!I71</f>
        <v>96.574438982378737</v>
      </c>
      <c r="K42" s="7">
        <f>Totalgeräusch!J71</f>
        <v>97.972124574844884</v>
      </c>
      <c r="L42" s="7">
        <f>Totalgeräusch!K71</f>
        <v>98.82192991865692</v>
      </c>
      <c r="M42" s="7">
        <f>Totalgeräusch!L71</f>
        <v>93.553289960464411</v>
      </c>
      <c r="N42" s="7">
        <f>Totalgeräusch!M71</f>
        <v>95.242031122656115</v>
      </c>
      <c r="O42" s="7">
        <f>Totalgeräusch!N71</f>
        <v>93.545646146334192</v>
      </c>
      <c r="P42" s="7">
        <f>Totalgeräusch!O71</f>
        <v>96.3847824946359</v>
      </c>
      <c r="Q42" s="7">
        <f>Totalgeräusch!P71</f>
        <v>89.445051848689133</v>
      </c>
      <c r="R42" s="7">
        <f>Totalgeräusch!Q71</f>
        <v>94.205618627679044</v>
      </c>
      <c r="S42" s="7">
        <f>Totalgeräusch!R71</f>
        <v>99.95740962644463</v>
      </c>
      <c r="T42" s="7">
        <f>Totalgeräusch!S71</f>
        <v>97.757568862242437</v>
      </c>
      <c r="U42" s="7">
        <f>Totalgeräusch!T71</f>
        <v>93.692465574942062</v>
      </c>
      <c r="V42" s="7">
        <f>Totalgeräusch!U71</f>
        <v>93.285318497313966</v>
      </c>
      <c r="W42" s="7">
        <f>Totalgeräusch!V71</f>
        <v>87.591375646635171</v>
      </c>
      <c r="X42" s="7">
        <f>Totalgeräusch!W71</f>
        <v>96.321618663511941</v>
      </c>
      <c r="Y42" s="7">
        <f>Totalgeräusch!X71</f>
        <v>88.716145546813266</v>
      </c>
      <c r="Z42" s="7">
        <f>Totalgeräusch!Y71</f>
        <v>3.0102999566398121</v>
      </c>
      <c r="AA42" s="7">
        <f>Totalgeräusch!Z71</f>
        <v>3.0102999566398121</v>
      </c>
      <c r="AB42" s="7">
        <f>Totalgeräusch!AA71</f>
        <v>3.0102999566398121</v>
      </c>
    </row>
    <row r="43" spans="2:28" x14ac:dyDescent="0.3">
      <c r="B43" s="1">
        <v>630</v>
      </c>
      <c r="C43" s="7">
        <f>Totalgeräusch!B72</f>
        <v>95.564987491751779</v>
      </c>
      <c r="D43" s="7">
        <f>Totalgeräusch!C72</f>
        <v>84.321030850074123</v>
      </c>
      <c r="E43" s="7">
        <f>Totalgeräusch!D72</f>
        <v>84.797620226439278</v>
      </c>
      <c r="F43" s="7">
        <f>Totalgeräusch!E72</f>
        <v>92.833812420925753</v>
      </c>
      <c r="G43" s="7">
        <f>Totalgeräusch!F72</f>
        <v>91.425517668167771</v>
      </c>
      <c r="H43" s="7">
        <f>Totalgeräusch!G72</f>
        <v>96.441890067556415</v>
      </c>
      <c r="I43" s="7">
        <f>Totalgeräusch!H72</f>
        <v>103.50870756795632</v>
      </c>
      <c r="J43" s="7">
        <f>Totalgeräusch!I72</f>
        <v>98.039988871583432</v>
      </c>
      <c r="K43" s="7">
        <f>Totalgeräusch!J72</f>
        <v>100.51677818208945</v>
      </c>
      <c r="L43" s="7">
        <f>Totalgeräusch!K72</f>
        <v>100.11790292492741</v>
      </c>
      <c r="M43" s="7">
        <f>Totalgeräusch!L72</f>
        <v>99.648847360646059</v>
      </c>
      <c r="N43" s="7">
        <f>Totalgeräusch!M72</f>
        <v>99.845902414892237</v>
      </c>
      <c r="O43" s="7">
        <f>Totalgeräusch!N72</f>
        <v>100.02342272551746</v>
      </c>
      <c r="P43" s="7">
        <f>Totalgeräusch!O72</f>
        <v>100.07434220281135</v>
      </c>
      <c r="Q43" s="7">
        <f>Totalgeräusch!P72</f>
        <v>95.515031951958122</v>
      </c>
      <c r="R43" s="7">
        <f>Totalgeräusch!Q72</f>
        <v>100.75736901034657</v>
      </c>
      <c r="S43" s="7">
        <f>Totalgeräusch!R72</f>
        <v>105.05724280784798</v>
      </c>
      <c r="T43" s="7">
        <f>Totalgeräusch!S72</f>
        <v>101.43141390210837</v>
      </c>
      <c r="U43" s="7">
        <f>Totalgeräusch!T72</f>
        <v>101.79991070240028</v>
      </c>
      <c r="V43" s="7">
        <f>Totalgeräusch!U72</f>
        <v>96.356911662415911</v>
      </c>
      <c r="W43" s="7">
        <f>Totalgeräusch!V72</f>
        <v>97.139641599232306</v>
      </c>
      <c r="X43" s="7">
        <f>Totalgeräusch!W72</f>
        <v>97.121618663341508</v>
      </c>
      <c r="Y43" s="7">
        <f>Totalgeräusch!X72</f>
        <v>95.368422254713437</v>
      </c>
      <c r="Z43" s="7">
        <f>Totalgeräusch!Y72</f>
        <v>4.7643486243648532</v>
      </c>
      <c r="AA43" s="7">
        <f>Totalgeräusch!Z72</f>
        <v>4.7643486243648532</v>
      </c>
      <c r="AB43" s="7">
        <f>Totalgeräusch!AA72</f>
        <v>4.7643486243648532</v>
      </c>
    </row>
    <row r="44" spans="2:28" x14ac:dyDescent="0.3">
      <c r="B44" s="1">
        <v>800</v>
      </c>
      <c r="C44" s="7">
        <f>Totalgeräusch!B73</f>
        <v>96.129391933502646</v>
      </c>
      <c r="D44" s="7">
        <f>Totalgeräusch!C73</f>
        <v>83.35898479990199</v>
      </c>
      <c r="E44" s="7">
        <f>Totalgeräusch!D73</f>
        <v>87.225610196005547</v>
      </c>
      <c r="F44" s="7">
        <f>Totalgeräusch!E73</f>
        <v>95.500548047168053</v>
      </c>
      <c r="G44" s="7">
        <f>Totalgeräusch!F73</f>
        <v>93.362055724925867</v>
      </c>
      <c r="H44" s="7">
        <f>Totalgeräusch!G73</f>
        <v>97.860987916117409</v>
      </c>
      <c r="I44" s="7">
        <f>Totalgeräusch!H73</f>
        <v>102.93686255343657</v>
      </c>
      <c r="J44" s="7">
        <f>Totalgeräusch!I73</f>
        <v>97.348422434892058</v>
      </c>
      <c r="K44" s="7">
        <f>Totalgeräusch!J73</f>
        <v>101.40167929143976</v>
      </c>
      <c r="L44" s="7">
        <f>Totalgeräusch!K73</f>
        <v>101.46209878191189</v>
      </c>
      <c r="M44" s="7">
        <f>Totalgeräusch!L73</f>
        <v>98.696858949438919</v>
      </c>
      <c r="N44" s="7">
        <f>Totalgeräusch!M73</f>
        <v>99.663871864414574</v>
      </c>
      <c r="O44" s="7">
        <f>Totalgeräusch!N73</f>
        <v>98.549495679591047</v>
      </c>
      <c r="P44" s="7">
        <f>Totalgeräusch!O73</f>
        <v>99.768840345060568</v>
      </c>
      <c r="Q44" s="7">
        <f>Totalgeräusch!P73</f>
        <v>95.685717766129017</v>
      </c>
      <c r="R44" s="7">
        <f>Totalgeräusch!Q73</f>
        <v>97.525573586268308</v>
      </c>
      <c r="S44" s="7">
        <f>Totalgeräusch!R73</f>
        <v>101.85732407877674</v>
      </c>
      <c r="T44" s="7">
        <f>Totalgeräusch!S73</f>
        <v>99.752237141414099</v>
      </c>
      <c r="U44" s="7">
        <f>Totalgeräusch!T73</f>
        <v>100.11050628688446</v>
      </c>
      <c r="V44" s="7">
        <f>Totalgeräusch!U73</f>
        <v>92.419791425261877</v>
      </c>
      <c r="W44" s="7">
        <f>Totalgeräusch!V73</f>
        <v>93.11878503756661</v>
      </c>
      <c r="X44" s="7">
        <f>Totalgeräusch!W73</f>
        <v>98.393047234556263</v>
      </c>
      <c r="Y44" s="7">
        <f>Totalgeräusch!X73</f>
        <v>92.492833043549908</v>
      </c>
      <c r="Z44" s="7">
        <f>Totalgeräusch!Y73</f>
        <v>4.0633859017333691</v>
      </c>
      <c r="AA44" s="7">
        <f>Totalgeräusch!Z73</f>
        <v>4.0633859017333691</v>
      </c>
      <c r="AB44" s="7">
        <f>Totalgeräusch!AA73</f>
        <v>4.0633859017333691</v>
      </c>
    </row>
    <row r="45" spans="2:28" x14ac:dyDescent="0.3">
      <c r="B45" s="1">
        <v>1000</v>
      </c>
      <c r="C45" s="7">
        <f>Totalgeräusch!B74</f>
        <v>96.553393397634608</v>
      </c>
      <c r="D45" s="7">
        <f>Totalgeräusch!C74</f>
        <v>81.925603844112089</v>
      </c>
      <c r="E45" s="7">
        <f>Totalgeräusch!D74</f>
        <v>90.04518214699489</v>
      </c>
      <c r="F45" s="7">
        <f>Totalgeräusch!E74</f>
        <v>96.409995120738813</v>
      </c>
      <c r="G45" s="7">
        <f>Totalgeräusch!F74</f>
        <v>96.070265699691021</v>
      </c>
      <c r="H45" s="7">
        <f>Totalgeräusch!G74</f>
        <v>97.835861133851694</v>
      </c>
      <c r="I45" s="7">
        <f>Totalgeräusch!H74</f>
        <v>101.63612759603097</v>
      </c>
      <c r="J45" s="7">
        <f>Totalgeräusch!I74</f>
        <v>98.409854652167212</v>
      </c>
      <c r="K45" s="7">
        <f>Totalgeräusch!J74</f>
        <v>100.02459217526479</v>
      </c>
      <c r="L45" s="7">
        <f>Totalgeräusch!K74</f>
        <v>100.26614163395141</v>
      </c>
      <c r="M45" s="7">
        <f>Totalgeräusch!L74</f>
        <v>100.30207728804285</v>
      </c>
      <c r="N45" s="7">
        <f>Totalgeräusch!M74</f>
        <v>99.818828777668983</v>
      </c>
      <c r="O45" s="7">
        <f>Totalgeräusch!N74</f>
        <v>97.813702747154835</v>
      </c>
      <c r="P45" s="7">
        <f>Totalgeräusch!O74</f>
        <v>101.41474153505122</v>
      </c>
      <c r="Q45" s="7">
        <f>Totalgeräusch!P74</f>
        <v>95.362913417122741</v>
      </c>
      <c r="R45" s="7">
        <f>Totalgeräusch!Q74</f>
        <v>97.055609174586522</v>
      </c>
      <c r="S45" s="7">
        <f>Totalgeräusch!R74</f>
        <v>101.05735560726494</v>
      </c>
      <c r="T45" s="7">
        <f>Totalgeräusch!S74</f>
        <v>101.08716082974286</v>
      </c>
      <c r="U45" s="7">
        <f>Totalgeräusch!T74</f>
        <v>99.620688351734188</v>
      </c>
      <c r="V45" s="7">
        <f>Totalgeräusch!U74</f>
        <v>93.045132728098778</v>
      </c>
      <c r="W45" s="7">
        <f>Totalgeräusch!V74</f>
        <v>90.198828767748878</v>
      </c>
      <c r="X45" s="7">
        <f>Totalgeräusch!W74</f>
        <v>96.33590437779435</v>
      </c>
      <c r="Y45" s="7">
        <f>Totalgeräusch!X74</f>
        <v>90.343141292590332</v>
      </c>
      <c r="Z45" s="7">
        <f>Totalgeräusch!Y74</f>
        <v>4.9664769246333309</v>
      </c>
      <c r="AA45" s="7">
        <f>Totalgeräusch!Z74</f>
        <v>4.9664769246333309</v>
      </c>
      <c r="AB45" s="7">
        <f>Totalgeräusch!AA74</f>
        <v>4.9664769246333309</v>
      </c>
    </row>
    <row r="46" spans="2:28" x14ac:dyDescent="0.3">
      <c r="B46" s="1">
        <v>1250</v>
      </c>
      <c r="C46" s="7">
        <f>Totalgeräusch!B75</f>
        <v>94.595740698645727</v>
      </c>
      <c r="D46" s="7">
        <f>Totalgeräusch!C75</f>
        <v>83.620544897869593</v>
      </c>
      <c r="E46" s="7">
        <f>Totalgeräusch!D75</f>
        <v>87.848817096097363</v>
      </c>
      <c r="F46" s="7">
        <f>Totalgeräusch!E75</f>
        <v>94.865915499330228</v>
      </c>
      <c r="G46" s="7">
        <f>Totalgeräusch!F75</f>
        <v>93.767200074143503</v>
      </c>
      <c r="H46" s="7">
        <f>Totalgeräusch!G75</f>
        <v>97.177961816754404</v>
      </c>
      <c r="I46" s="7">
        <f>Totalgeräusch!H75</f>
        <v>99.475081229894684</v>
      </c>
      <c r="J46" s="7">
        <f>Totalgeräusch!I75</f>
        <v>97.412088008273628</v>
      </c>
      <c r="K46" s="7">
        <f>Totalgeräusch!J75</f>
        <v>98.251925081459689</v>
      </c>
      <c r="L46" s="7">
        <f>Totalgeräusch!K75</f>
        <v>98.533829181453214</v>
      </c>
      <c r="M46" s="7">
        <f>Totalgeräusch!L75</f>
        <v>98.689915485697071</v>
      </c>
      <c r="N46" s="7">
        <f>Totalgeräusch!M75</f>
        <v>97.990974673115574</v>
      </c>
      <c r="O46" s="7">
        <f>Totalgeräusch!N75</f>
        <v>97.297884279816088</v>
      </c>
      <c r="P46" s="7">
        <f>Totalgeräusch!O75</f>
        <v>97.888223068606266</v>
      </c>
      <c r="Q46" s="7">
        <f>Totalgeräusch!P75</f>
        <v>95.660218233595984</v>
      </c>
      <c r="R46" s="7">
        <f>Totalgeräusch!Q75</f>
        <v>97.02807359021925</v>
      </c>
      <c r="S46" s="7">
        <f>Totalgeräusch!R75</f>
        <v>97.952124256054773</v>
      </c>
      <c r="T46" s="7">
        <f>Totalgeräusch!S75</f>
        <v>100.768574748961</v>
      </c>
      <c r="U46" s="7">
        <f>Totalgeräusch!T75</f>
        <v>99.717891650174195</v>
      </c>
      <c r="V46" s="7">
        <f>Totalgeräusch!U75</f>
        <v>90.386471595721645</v>
      </c>
      <c r="W46" s="7">
        <f>Totalgeräusch!V75</f>
        <v>88.685067363925029</v>
      </c>
      <c r="X46" s="7">
        <f>Totalgeräusch!W75</f>
        <v>99.064475805894745</v>
      </c>
      <c r="Y46" s="7">
        <f>Totalgeräusch!X75</f>
        <v>90.032675010719004</v>
      </c>
      <c r="Z46" s="7">
        <f>Totalgeräusch!Y75</f>
        <v>5.1731041683450982</v>
      </c>
      <c r="AA46" s="7">
        <f>Totalgeräusch!Z75</f>
        <v>5.1731041683450982</v>
      </c>
      <c r="AB46" s="7">
        <f>Totalgeräusch!AA75</f>
        <v>5.1731041683450982</v>
      </c>
    </row>
    <row r="47" spans="2:28" x14ac:dyDescent="0.3">
      <c r="B47" s="1">
        <v>1600</v>
      </c>
      <c r="C47" s="7">
        <f>Totalgeräusch!B76</f>
        <v>91.539461328676012</v>
      </c>
      <c r="D47" s="7">
        <f>Totalgeräusch!C76</f>
        <v>82.324768721137957</v>
      </c>
      <c r="E47" s="7">
        <f>Totalgeräusch!D76</f>
        <v>84.475685990748985</v>
      </c>
      <c r="F47" s="7">
        <f>Totalgeräusch!E76</f>
        <v>92.550603903499933</v>
      </c>
      <c r="G47" s="7">
        <f>Totalgeräusch!F76</f>
        <v>90.275729213760272</v>
      </c>
      <c r="H47" s="7">
        <f>Totalgeräusch!G76</f>
        <v>94.679879557995889</v>
      </c>
      <c r="I47" s="7">
        <f>Totalgeräusch!H76</f>
        <v>95.941276221078624</v>
      </c>
      <c r="J47" s="7">
        <f>Totalgeräusch!I76</f>
        <v>94.424355390748474</v>
      </c>
      <c r="K47" s="7">
        <f>Totalgeräusch!J76</f>
        <v>95.463221549878185</v>
      </c>
      <c r="L47" s="7">
        <f>Totalgeräusch!K76</f>
        <v>95.260691829163875</v>
      </c>
      <c r="M47" s="7">
        <f>Totalgeräusch!L76</f>
        <v>95.399530639404759</v>
      </c>
      <c r="N47" s="7">
        <f>Totalgeräusch!M76</f>
        <v>93.55377839401136</v>
      </c>
      <c r="O47" s="7">
        <f>Totalgeräusch!N76</f>
        <v>93.743964149971902</v>
      </c>
      <c r="P47" s="7">
        <f>Totalgeräusch!O76</f>
        <v>95.01461001918976</v>
      </c>
      <c r="Q47" s="7">
        <f>Totalgeräusch!P76</f>
        <v>92.345633867022897</v>
      </c>
      <c r="R47" s="7">
        <f>Totalgeräusch!Q76</f>
        <v>94.037302751952453</v>
      </c>
      <c r="S47" s="7">
        <f>Totalgeräusch!R76</f>
        <v>94.447817278664573</v>
      </c>
      <c r="T47" s="7">
        <f>Totalgeräusch!S76</f>
        <v>95.709733816942716</v>
      </c>
      <c r="U47" s="7">
        <f>Totalgeräusch!T76</f>
        <v>96.563266182025558</v>
      </c>
      <c r="V47" s="7">
        <f>Totalgeräusch!U76</f>
        <v>85.307043294771915</v>
      </c>
      <c r="W47" s="7">
        <f>Totalgeräusch!V76</f>
        <v>83.935253982824975</v>
      </c>
      <c r="X47" s="7">
        <f>Totalgeräusch!W76</f>
        <v>100.02161866293108</v>
      </c>
      <c r="Y47" s="7">
        <f>Totalgeräusch!X76</f>
        <v>87.506585037226259</v>
      </c>
      <c r="Z47" s="7">
        <f>Totalgeräusch!Y76</f>
        <v>4.1860123172633665</v>
      </c>
      <c r="AA47" s="7">
        <f>Totalgeräusch!Z76</f>
        <v>4.1860123172633665</v>
      </c>
      <c r="AB47" s="7">
        <f>Totalgeräusch!AA76</f>
        <v>4.1860123172633665</v>
      </c>
    </row>
    <row r="48" spans="2:28" x14ac:dyDescent="0.3">
      <c r="B48" s="1">
        <v>2000</v>
      </c>
      <c r="C48" s="7">
        <f>Totalgeräusch!B77</f>
        <v>89.012375493615025</v>
      </c>
      <c r="D48" s="7">
        <f>Totalgeräusch!C77</f>
        <v>81.246539976523948</v>
      </c>
      <c r="E48" s="7">
        <f>Totalgeräusch!D77</f>
        <v>82.253281216270096</v>
      </c>
      <c r="F48" s="7">
        <f>Totalgeräusch!E77</f>
        <v>89.548312028408816</v>
      </c>
      <c r="G48" s="7">
        <f>Totalgeräusch!F77</f>
        <v>86.905031377913076</v>
      </c>
      <c r="H48" s="7">
        <f>Totalgeräusch!G77</f>
        <v>91.924981998951665</v>
      </c>
      <c r="I48" s="7">
        <f>Totalgeräusch!H77</f>
        <v>92.989781782371978</v>
      </c>
      <c r="J48" s="7">
        <f>Totalgeräusch!I77</f>
        <v>91.523922704573806</v>
      </c>
      <c r="K48" s="7">
        <f>Totalgeräusch!J77</f>
        <v>93.216778182089456</v>
      </c>
      <c r="L48" s="7">
        <f>Totalgeräusch!K77</f>
        <v>92.182271614530023</v>
      </c>
      <c r="M48" s="7">
        <f>Totalgeräusch!L77</f>
        <v>91.93750545462575</v>
      </c>
      <c r="N48" s="7">
        <f>Totalgeräusch!M77</f>
        <v>91.079340379600623</v>
      </c>
      <c r="O48" s="7">
        <f>Totalgeräusch!N77</f>
        <v>91.234730899031987</v>
      </c>
      <c r="P48" s="7">
        <f>Totalgeräusch!O77</f>
        <v>93.230655490239428</v>
      </c>
      <c r="Q48" s="7">
        <f>Totalgeräusch!P77</f>
        <v>89.535510948647484</v>
      </c>
      <c r="R48" s="7">
        <f>Totalgeräusch!Q77</f>
        <v>91.574052725518953</v>
      </c>
      <c r="S48" s="7">
        <f>Totalgeräusch!R77</f>
        <v>90.664505942503993</v>
      </c>
      <c r="T48" s="7">
        <f>Totalgeräusch!S77</f>
        <v>92.658464588719426</v>
      </c>
      <c r="U48" s="7">
        <f>Totalgeräusch!T77</f>
        <v>91.25565025408774</v>
      </c>
      <c r="V48" s="7">
        <f>Totalgeräusch!U77</f>
        <v>81.772779838344704</v>
      </c>
      <c r="W48" s="7">
        <f>Totalgeräusch!V77</f>
        <v>82.950178984810492</v>
      </c>
      <c r="X48" s="7">
        <f>Totalgeräusch!W77</f>
        <v>99.078761520178688</v>
      </c>
      <c r="Y48" s="7">
        <f>Totalgeräusch!X77</f>
        <v>88.188032406101016</v>
      </c>
      <c r="Z48" s="7">
        <f>Totalgeräusch!Y77</f>
        <v>3.766470707228506</v>
      </c>
      <c r="AA48" s="7">
        <f>Totalgeräusch!Z77</f>
        <v>3.766470707228506</v>
      </c>
      <c r="AB48" s="7">
        <f>Totalgeräusch!AA77</f>
        <v>3.766470707228506</v>
      </c>
    </row>
    <row r="49" spans="1:28" x14ac:dyDescent="0.3">
      <c r="B49" s="1">
        <v>2500</v>
      </c>
      <c r="C49" s="7">
        <f>Totalgeräusch!B78</f>
        <v>87.196929442429962</v>
      </c>
      <c r="D49" s="7">
        <f>Totalgeräusch!C78</f>
        <v>80.523616042592181</v>
      </c>
      <c r="E49" s="7">
        <f>Totalgeräusch!D78</f>
        <v>79.128423468340387</v>
      </c>
      <c r="F49" s="7">
        <f>Totalgeräusch!E78</f>
        <v>86.39014899408599</v>
      </c>
      <c r="G49" s="7">
        <f>Totalgeräusch!F78</f>
        <v>84.345039071938487</v>
      </c>
      <c r="H49" s="7">
        <f>Totalgeräusch!G78</f>
        <v>90.098191893872027</v>
      </c>
      <c r="I49" s="7">
        <f>Totalgeräusch!H78</f>
        <v>90.843341142812562</v>
      </c>
      <c r="J49" s="7">
        <f>Totalgeräusch!I78</f>
        <v>87.978910185979686</v>
      </c>
      <c r="K49" s="7">
        <f>Totalgeräusch!J78</f>
        <v>90.807407797619945</v>
      </c>
      <c r="L49" s="7">
        <f>Totalgeräusch!K78</f>
        <v>89.900838446073379</v>
      </c>
      <c r="M49" s="7">
        <f>Totalgeräusch!L78</f>
        <v>90.570333598014031</v>
      </c>
      <c r="N49" s="7">
        <f>Totalgeräusch!M78</f>
        <v>88.666382404693024</v>
      </c>
      <c r="O49" s="7">
        <f>Totalgeräusch!N78</f>
        <v>88.907929085867039</v>
      </c>
      <c r="P49" s="7">
        <f>Totalgeräusch!O78</f>
        <v>90.708668254696718</v>
      </c>
      <c r="Q49" s="7">
        <f>Totalgeräusch!P78</f>
        <v>89.582938521698381</v>
      </c>
      <c r="R49" s="7">
        <f>Totalgeräusch!Q78</f>
        <v>89.435159600788054</v>
      </c>
      <c r="S49" s="7">
        <f>Totalgeräusch!R78</f>
        <v>88.274059775707045</v>
      </c>
      <c r="T49" s="7">
        <f>Totalgeräusch!S78</f>
        <v>90.459319459413976</v>
      </c>
      <c r="U49" s="7">
        <f>Totalgeräusch!T78</f>
        <v>88.460547349304264</v>
      </c>
      <c r="V49" s="7">
        <f>Totalgeräusch!U78</f>
        <v>77.939817184011233</v>
      </c>
      <c r="W49" s="7">
        <f>Totalgeräusch!V78</f>
        <v>80.969154208526305</v>
      </c>
      <c r="X49" s="7">
        <f>Totalgeräusch!W78</f>
        <v>96.46447580633631</v>
      </c>
      <c r="Y49" s="7">
        <f>Totalgeräusch!X78</f>
        <v>80.134108130457548</v>
      </c>
      <c r="Z49" s="7">
        <f>Totalgeräusch!Y78</f>
        <v>3.766470707228506</v>
      </c>
      <c r="AA49" s="7">
        <f>Totalgeräusch!Z78</f>
        <v>3.766470707228506</v>
      </c>
      <c r="AB49" s="7">
        <f>Totalgeräusch!AA78</f>
        <v>3.766470707228506</v>
      </c>
    </row>
    <row r="50" spans="1:28" x14ac:dyDescent="0.3">
      <c r="B50" s="1">
        <v>3150</v>
      </c>
      <c r="C50" s="7">
        <f>Totalgeräusch!B79</f>
        <v>84.554838687944539</v>
      </c>
      <c r="D50" s="7">
        <f>Totalgeräusch!C79</f>
        <v>80.460625580489733</v>
      </c>
      <c r="E50" s="7">
        <f>Totalgeräusch!D79</f>
        <v>76.61704189880416</v>
      </c>
      <c r="F50" s="7">
        <f>Totalgeräusch!E79</f>
        <v>83.612830405097299</v>
      </c>
      <c r="G50" s="7">
        <f>Totalgeräusch!F79</f>
        <v>82.170635995603874</v>
      </c>
      <c r="H50" s="7">
        <f>Totalgeräusch!G79</f>
        <v>85.99179554563176</v>
      </c>
      <c r="I50" s="7">
        <f>Totalgeräusch!H79</f>
        <v>87.069390819618491</v>
      </c>
      <c r="J50" s="7">
        <f>Totalgeräusch!I79</f>
        <v>86.047190770864802</v>
      </c>
      <c r="K50" s="7">
        <f>Totalgeräusch!J79</f>
        <v>88.279205119951243</v>
      </c>
      <c r="L50" s="7">
        <f>Totalgeräusch!K79</f>
        <v>87.944571603510795</v>
      </c>
      <c r="M50" s="7">
        <f>Totalgeräusch!L79</f>
        <v>88.701191313067426</v>
      </c>
      <c r="N50" s="7">
        <f>Totalgeräusch!M79</f>
        <v>86.855501760490213</v>
      </c>
      <c r="O50" s="7">
        <f>Totalgeräusch!N79</f>
        <v>86.871857796522605</v>
      </c>
      <c r="P50" s="7">
        <f>Totalgeräusch!O79</f>
        <v>87.762546275877881</v>
      </c>
      <c r="Q50" s="7">
        <f>Totalgeräusch!P79</f>
        <v>86.991964902999001</v>
      </c>
      <c r="R50" s="7">
        <f>Totalgeräusch!Q79</f>
        <v>87.798440516861049</v>
      </c>
      <c r="S50" s="7">
        <f>Totalgeräusch!R79</f>
        <v>87.090993997341769</v>
      </c>
      <c r="T50" s="7">
        <f>Totalgeräusch!S79</f>
        <v>87.538557694010862</v>
      </c>
      <c r="U50" s="7">
        <f>Totalgeräusch!T79</f>
        <v>86.681240405166889</v>
      </c>
      <c r="V50" s="7">
        <f>Totalgeräusch!U79</f>
        <v>76.456260051718232</v>
      </c>
      <c r="W50" s="7">
        <f>Totalgeräusch!V79</f>
        <v>81.149047039507394</v>
      </c>
      <c r="X50" s="7">
        <f>Totalgeräusch!W79</f>
        <v>93.450190093032688</v>
      </c>
      <c r="Y50" s="7">
        <f>Totalgeräusch!X79</f>
        <v>79.928182175723009</v>
      </c>
      <c r="Z50" s="7">
        <f>Totalgeräusch!Y79</f>
        <v>3.9429551480909781</v>
      </c>
      <c r="AA50" s="7">
        <f>Totalgeräusch!Z79</f>
        <v>3.9429551480909781</v>
      </c>
      <c r="AB50" s="7">
        <f>Totalgeräusch!AA79</f>
        <v>3.9429551480909781</v>
      </c>
    </row>
    <row r="51" spans="1:28" x14ac:dyDescent="0.3">
      <c r="B51" s="1">
        <v>4000</v>
      </c>
      <c r="C51" s="7">
        <f>Totalgeräusch!B80</f>
        <v>83.060176668218986</v>
      </c>
      <c r="D51" s="7">
        <f>Totalgeräusch!C80</f>
        <v>79.960502825054675</v>
      </c>
      <c r="E51" s="7">
        <f>Totalgeräusch!D80</f>
        <v>73.744497777024122</v>
      </c>
      <c r="F51" s="7">
        <f>Totalgeräusch!E80</f>
        <v>80.482993985306578</v>
      </c>
      <c r="G51" s="7">
        <f>Totalgeräusch!F80</f>
        <v>79.673829585757844</v>
      </c>
      <c r="H51" s="7">
        <f>Totalgeräusch!G80</f>
        <v>84.09550776385673</v>
      </c>
      <c r="I51" s="7">
        <f>Totalgeräusch!H80</f>
        <v>85.074505964041421</v>
      </c>
      <c r="J51" s="7">
        <f>Totalgeräusch!I80</f>
        <v>84.574461498899879</v>
      </c>
      <c r="K51" s="7">
        <f>Totalgeräusch!J80</f>
        <v>86.199059676463733</v>
      </c>
      <c r="L51" s="7">
        <f>Totalgeräusch!K80</f>
        <v>85.405245663425944</v>
      </c>
      <c r="M51" s="7">
        <f>Totalgeräusch!L80</f>
        <v>88.219794776842519</v>
      </c>
      <c r="N51" s="7">
        <f>Totalgeräusch!M80</f>
        <v>84.89514392428444</v>
      </c>
      <c r="O51" s="7">
        <f>Totalgeräusch!N80</f>
        <v>85.989546176609338</v>
      </c>
      <c r="P51" s="7">
        <f>Totalgeräusch!O80</f>
        <v>86.347457485407489</v>
      </c>
      <c r="Q51" s="7">
        <f>Totalgeräusch!P80</f>
        <v>84.112554129459596</v>
      </c>
      <c r="R51" s="7">
        <f>Totalgeräusch!Q80</f>
        <v>85.600788765459043</v>
      </c>
      <c r="S51" s="7">
        <f>Totalgeräusch!R80</f>
        <v>85.752185976367457</v>
      </c>
      <c r="T51" s="7">
        <f>Totalgeräusch!S80</f>
        <v>85.919382655852345</v>
      </c>
      <c r="U51" s="7">
        <f>Totalgeräusch!T80</f>
        <v>85.408234559254026</v>
      </c>
      <c r="V51" s="7">
        <f>Totalgeräusch!U80</f>
        <v>75.381750512058787</v>
      </c>
      <c r="W51" s="7">
        <f>Totalgeräusch!V80</f>
        <v>78.784732322749164</v>
      </c>
      <c r="X51" s="7">
        <f>Totalgeräusch!W80</f>
        <v>90.893047237463207</v>
      </c>
      <c r="Y51" s="7">
        <f>Totalgeräusch!X80</f>
        <v>77.744844976447538</v>
      </c>
      <c r="Z51" s="7">
        <f>Totalgeräusch!Y80</f>
        <v>3.8247408068758637</v>
      </c>
      <c r="AA51" s="7">
        <f>Totalgeräusch!Z80</f>
        <v>3.8247408068758637</v>
      </c>
      <c r="AB51" s="7">
        <f>Totalgeräusch!AA80</f>
        <v>3.8247408068758637</v>
      </c>
    </row>
    <row r="52" spans="1:28" x14ac:dyDescent="0.3">
      <c r="B52" s="1">
        <v>5000</v>
      </c>
      <c r="C52" s="7">
        <f>Totalgeräusch!B81</f>
        <v>80.814590716710896</v>
      </c>
      <c r="D52" s="7">
        <f>Totalgeräusch!C81</f>
        <v>79.767421736036013</v>
      </c>
      <c r="E52" s="7">
        <f>Totalgeräusch!D81</f>
        <v>70.576543506157918</v>
      </c>
      <c r="F52" s="7">
        <f>Totalgeräusch!E81</f>
        <v>77.529768955273624</v>
      </c>
      <c r="G52" s="7">
        <f>Totalgeräusch!F81</f>
        <v>77.322472592477311</v>
      </c>
      <c r="H52" s="7">
        <f>Totalgeräusch!G81</f>
        <v>82.991608582129913</v>
      </c>
      <c r="I52" s="7">
        <f>Totalgeräusch!H81</f>
        <v>83.581612812212867</v>
      </c>
      <c r="J52" s="7">
        <f>Totalgeräusch!I81</f>
        <v>82.065713019141469</v>
      </c>
      <c r="K52" s="7">
        <f>Totalgeräusch!J81</f>
        <v>84.460176668219006</v>
      </c>
      <c r="L52" s="7">
        <f>Totalgeräusch!K81</f>
        <v>82.100838446073382</v>
      </c>
      <c r="M52" s="7">
        <f>Totalgeräusch!L81</f>
        <v>85.070596676374905</v>
      </c>
      <c r="N52" s="7">
        <f>Totalgeräusch!M81</f>
        <v>82.617691668113181</v>
      </c>
      <c r="O52" s="7">
        <f>Totalgeräusch!N81</f>
        <v>83.009539749224103</v>
      </c>
      <c r="P52" s="7">
        <f>Totalgeräusch!O81</f>
        <v>83.27613101186607</v>
      </c>
      <c r="Q52" s="7">
        <f>Totalgeräusch!P81</f>
        <v>82.451181137483246</v>
      </c>
      <c r="R52" s="7">
        <f>Totalgeräusch!Q81</f>
        <v>83.043414810230672</v>
      </c>
      <c r="S52" s="7">
        <f>Totalgeräusch!R81</f>
        <v>84.438148596038445</v>
      </c>
      <c r="T52" s="7">
        <f>Totalgeräusch!S81</f>
        <v>84.86049917444663</v>
      </c>
      <c r="U52" s="7">
        <f>Totalgeräusch!T81</f>
        <v>83.772230470874746</v>
      </c>
      <c r="V52" s="7">
        <f>Totalgeräusch!U81</f>
        <v>73.323758011327527</v>
      </c>
      <c r="W52" s="7">
        <f>Totalgeräusch!V81</f>
        <v>74.776874894074126</v>
      </c>
      <c r="X52" s="7">
        <f>Totalgeräusch!W81</f>
        <v>89.850190095565722</v>
      </c>
      <c r="Y52" s="7">
        <f>Totalgeräusch!X81</f>
        <v>75.725464150055217</v>
      </c>
      <c r="Z52" s="7">
        <f>Totalgeräusch!Y81</f>
        <v>3.8835697095823911</v>
      </c>
      <c r="AA52" s="7">
        <f>Totalgeräusch!Z81</f>
        <v>3.8835697095823911</v>
      </c>
      <c r="AB52" s="7">
        <f>Totalgeräusch!AA81</f>
        <v>3.8835697095823911</v>
      </c>
    </row>
    <row r="53" spans="1:28" x14ac:dyDescent="0.3">
      <c r="B53" s="1">
        <v>6300</v>
      </c>
      <c r="C53" s="7">
        <f>Totalgeräusch!B82</f>
        <v>79.114005617178066</v>
      </c>
      <c r="D53" s="7">
        <f>Totalgeräusch!C82</f>
        <v>77.540745363901905</v>
      </c>
      <c r="E53" s="7">
        <f>Totalgeräusch!D82</f>
        <v>67.328086440597843</v>
      </c>
      <c r="F53" s="7">
        <f>Totalgeräusch!E82</f>
        <v>75.588532451819958</v>
      </c>
      <c r="G53" s="7">
        <f>Totalgeräusch!F82</f>
        <v>75.094117997464522</v>
      </c>
      <c r="H53" s="7">
        <f>Totalgeräusch!G82</f>
        <v>79.17545553722276</v>
      </c>
      <c r="I53" s="7">
        <f>Totalgeräusch!H82</f>
        <v>80.131353928636031</v>
      </c>
      <c r="J53" s="7">
        <f>Totalgeräusch!I82</f>
        <v>80.181986880546305</v>
      </c>
      <c r="K53" s="7">
        <f>Totalgeräusch!J82</f>
        <v>82.865447489278949</v>
      </c>
      <c r="L53" s="7">
        <f>Totalgeräusch!K82</f>
        <v>79.63904790473083</v>
      </c>
      <c r="M53" s="7">
        <f>Totalgeräusch!L82</f>
        <v>82.581245811843985</v>
      </c>
      <c r="N53" s="7">
        <f>Totalgeräusch!M82</f>
        <v>79.8908724967784</v>
      </c>
      <c r="O53" s="7">
        <f>Totalgeräusch!N82</f>
        <v>81.455568084443954</v>
      </c>
      <c r="P53" s="7">
        <f>Totalgeräusch!O82</f>
        <v>81.635403516597833</v>
      </c>
      <c r="Q53" s="7">
        <f>Totalgeräusch!P82</f>
        <v>79.925622002285337</v>
      </c>
      <c r="R53" s="7">
        <f>Totalgeräusch!Q82</f>
        <v>80.473422759674577</v>
      </c>
      <c r="S53" s="7">
        <f>Totalgeräusch!R82</f>
        <v>82.231950791400351</v>
      </c>
      <c r="T53" s="7">
        <f>Totalgeräusch!S82</f>
        <v>83.219096704832964</v>
      </c>
      <c r="U53" s="7">
        <f>Totalgeräusch!T82</f>
        <v>82.461870843888633</v>
      </c>
      <c r="V53" s="7">
        <f>Totalgeräusch!U82</f>
        <v>72.718693028894592</v>
      </c>
      <c r="W53" s="7">
        <f>Totalgeräusch!V82</f>
        <v>71.820322856876388</v>
      </c>
      <c r="X53" s="7">
        <f>Totalgeräusch!W82</f>
        <v>87.893047240982213</v>
      </c>
      <c r="Y53" s="7">
        <f>Totalgeräusch!X82</f>
        <v>71.422905687934673</v>
      </c>
      <c r="Z53" s="7">
        <f>Totalgeräusch!Y82</f>
        <v>3.8835697095823911</v>
      </c>
      <c r="AA53" s="7">
        <f>Totalgeräusch!Z82</f>
        <v>3.8835697095823911</v>
      </c>
      <c r="AB53" s="7">
        <f>Totalgeräusch!AA82</f>
        <v>3.8835697095823911</v>
      </c>
    </row>
    <row r="54" spans="1:28" x14ac:dyDescent="0.3">
      <c r="B54" s="1">
        <v>8000</v>
      </c>
      <c r="C54" s="7">
        <f>Totalgeräusch!B83</f>
        <v>78.35011443715689</v>
      </c>
      <c r="D54" s="7">
        <f>Totalgeräusch!C83</f>
        <v>76.343492446173485</v>
      </c>
      <c r="E54" s="7">
        <f>Totalgeräusch!D83</f>
        <v>64.690896872995566</v>
      </c>
      <c r="F54" s="7">
        <f>Totalgeräusch!E83</f>
        <v>74.487763696737048</v>
      </c>
      <c r="G54" s="7">
        <f>Totalgeräusch!F83</f>
        <v>72.934725560246591</v>
      </c>
      <c r="H54" s="7">
        <f>Totalgeräusch!G83</f>
        <v>78.555964797375509</v>
      </c>
      <c r="I54" s="7">
        <f>Totalgeräusch!H83</f>
        <v>79.494117997464528</v>
      </c>
      <c r="J54" s="7">
        <f>Totalgeräusch!I83</f>
        <v>78.132725166766676</v>
      </c>
      <c r="K54" s="7">
        <f>Totalgeräusch!J83</f>
        <v>81.199059676463733</v>
      </c>
      <c r="L54" s="7">
        <f>Totalgeräusch!K83</f>
        <v>78.302968223174503</v>
      </c>
      <c r="M54" s="7">
        <f>Totalgeräusch!L83</f>
        <v>79.746932440664466</v>
      </c>
      <c r="N54" s="7">
        <f>Totalgeräusch!M83</f>
        <v>78.032995421158518</v>
      </c>
      <c r="O54" s="7">
        <f>Totalgeräusch!N83</f>
        <v>79.620008314079698</v>
      </c>
      <c r="P54" s="7">
        <f>Totalgeräusch!O83</f>
        <v>79.112814688575583</v>
      </c>
      <c r="Q54" s="7">
        <f>Totalgeräusch!P83</f>
        <v>77.518835312199684</v>
      </c>
      <c r="R54" s="7">
        <f>Totalgeräusch!Q83</f>
        <v>76.791945027954213</v>
      </c>
      <c r="S54" s="7">
        <f>Totalgeräusch!R83</f>
        <v>79.801457488600988</v>
      </c>
      <c r="T54" s="7">
        <f>Totalgeräusch!S83</f>
        <v>80.576301200581483</v>
      </c>
      <c r="U54" s="7">
        <f>Totalgeräusch!T83</f>
        <v>78.907265767534341</v>
      </c>
      <c r="V54" s="7">
        <f>Totalgeräusch!U83</f>
        <v>69.110939923366089</v>
      </c>
      <c r="W54" s="7">
        <f>Totalgeräusch!V83</f>
        <v>68.28544706774872</v>
      </c>
      <c r="X54" s="7">
        <f>Totalgeräusch!W83</f>
        <v>85.378761532228381</v>
      </c>
      <c r="Y54" s="7">
        <f>Totalgeräusch!X83</f>
        <v>68.849811367024813</v>
      </c>
      <c r="Z54" s="7">
        <f>Totalgeräusch!Y83</f>
        <v>3.8835697095823911</v>
      </c>
      <c r="AA54" s="7">
        <f>Totalgeräusch!Z83</f>
        <v>3.8835697095823911</v>
      </c>
      <c r="AB54" s="7">
        <f>Totalgeräusch!AA83</f>
        <v>3.8835697095823911</v>
      </c>
    </row>
    <row r="55" spans="1:28" x14ac:dyDescent="0.3">
      <c r="B55" s="1">
        <v>10000</v>
      </c>
      <c r="C55" s="7">
        <f>Totalgeräusch!B84</f>
        <v>74.277429434259048</v>
      </c>
      <c r="D55" s="7">
        <f>Totalgeräusch!C84</f>
        <v>75.308364686852272</v>
      </c>
      <c r="E55" s="7">
        <f>Totalgeräusch!D84</f>
        <v>62.373996850950853</v>
      </c>
      <c r="F55" s="7">
        <f>Totalgeräusch!E84</f>
        <v>72.240052858251687</v>
      </c>
      <c r="G55" s="7">
        <f>Totalgeräusch!F84</f>
        <v>70.736565656539597</v>
      </c>
      <c r="H55" s="7">
        <f>Totalgeräusch!G84</f>
        <v>77.628536583846568</v>
      </c>
      <c r="I55" s="7">
        <f>Totalgeräusch!H84</f>
        <v>78.644971837077975</v>
      </c>
      <c r="J55" s="7">
        <f>Totalgeräusch!I84</f>
        <v>76.465713019141475</v>
      </c>
      <c r="K55" s="7">
        <f>Totalgeräusch!J84</f>
        <v>79.4493487384769</v>
      </c>
      <c r="L55" s="7">
        <f>Totalgeräusch!K84</f>
        <v>76.429136044222247</v>
      </c>
      <c r="M55" s="7">
        <f>Totalgeräusch!L84</f>
        <v>78.422229387222643</v>
      </c>
      <c r="N55" s="7">
        <f>Totalgeräusch!M84</f>
        <v>75.425690570718871</v>
      </c>
      <c r="O55" s="7">
        <f>Totalgeräusch!N84</f>
        <v>78.09642958356973</v>
      </c>
      <c r="P55" s="7">
        <f>Totalgeräusch!O84</f>
        <v>78.193491741697784</v>
      </c>
      <c r="Q55" s="7">
        <f>Totalgeräusch!P84</f>
        <v>74.107175952764408</v>
      </c>
      <c r="R55" s="7">
        <f>Totalgeräusch!Q84</f>
        <v>73.296671807938068</v>
      </c>
      <c r="S55" s="7">
        <f>Totalgeräusch!R84</f>
        <v>75.92874432182883</v>
      </c>
      <c r="T55" s="7">
        <f>Totalgeräusch!S84</f>
        <v>76.868419262521684</v>
      </c>
      <c r="U55" s="7">
        <f>Totalgeräusch!T84</f>
        <v>76.143601841467984</v>
      </c>
      <c r="V55" s="7">
        <f>Totalgeräusch!U84</f>
        <v>62.482687398925194</v>
      </c>
      <c r="W55" s="7">
        <f>Totalgeräusch!V84</f>
        <v>66.910731391270659</v>
      </c>
      <c r="X55" s="7">
        <f>Totalgeräusch!W84</f>
        <v>83.450190110693342</v>
      </c>
      <c r="Y55" s="7">
        <f>Totalgeräusch!X84</f>
        <v>65.185978163013161</v>
      </c>
      <c r="Z55" s="7">
        <f>Totalgeräusch!Y84</f>
        <v>3.8835697095823911</v>
      </c>
      <c r="AA55" s="7">
        <f>Totalgeräusch!Z84</f>
        <v>3.8835697095823911</v>
      </c>
      <c r="AB55" s="7">
        <f>Totalgeräusch!AA84</f>
        <v>3.8835697095823911</v>
      </c>
    </row>
    <row r="56" spans="1:28" x14ac:dyDescent="0.3">
      <c r="M56" s="1"/>
    </row>
    <row r="59" spans="1:28" ht="20" x14ac:dyDescent="0.3">
      <c r="A59" s="13" t="s">
        <v>84</v>
      </c>
    </row>
    <row r="61" spans="1:28" x14ac:dyDescent="0.3">
      <c r="A61" s="1" t="s">
        <v>80</v>
      </c>
      <c r="B61" s="12" t="s">
        <v>81</v>
      </c>
      <c r="C61" s="2" t="s">
        <v>0</v>
      </c>
      <c r="D61" s="2" t="s">
        <v>1</v>
      </c>
      <c r="E61" s="2" t="s">
        <v>2</v>
      </c>
      <c r="F61" s="2" t="s">
        <v>3</v>
      </c>
      <c r="G61" s="2" t="s">
        <v>4</v>
      </c>
      <c r="H61" s="2" t="s">
        <v>5</v>
      </c>
      <c r="I61" s="2" t="s">
        <v>6</v>
      </c>
      <c r="J61" s="2" t="s">
        <v>7</v>
      </c>
      <c r="K61" s="2" t="s">
        <v>8</v>
      </c>
      <c r="L61" s="2" t="s">
        <v>9</v>
      </c>
    </row>
    <row r="62" spans="1:28" x14ac:dyDescent="0.3">
      <c r="B62" s="1">
        <v>50</v>
      </c>
      <c r="C62" s="28">
        <f>IF(C$25=0,0,C32+10*LOG(C$25/C$26)-33)</f>
        <v>0</v>
      </c>
      <c r="D62" s="28">
        <f t="shared" ref="D62:L62" si="0">IF(D$25=0,0,D32+10*LOG(D$25/D$26)-33)</f>
        <v>0</v>
      </c>
      <c r="E62" s="28">
        <f t="shared" si="0"/>
        <v>67.082572795342827</v>
      </c>
      <c r="F62" s="28">
        <f t="shared" si="0"/>
        <v>0</v>
      </c>
      <c r="G62" s="28">
        <f t="shared" si="0"/>
        <v>0</v>
      </c>
      <c r="H62" s="28">
        <f t="shared" si="0"/>
        <v>0</v>
      </c>
      <c r="I62" s="28">
        <f t="shared" si="0"/>
        <v>0</v>
      </c>
      <c r="J62" s="28">
        <f t="shared" si="0"/>
        <v>61.776044686205537</v>
      </c>
      <c r="K62" s="28">
        <f t="shared" si="0"/>
        <v>0</v>
      </c>
      <c r="L62" s="28">
        <f t="shared" si="0"/>
        <v>0</v>
      </c>
      <c r="M62" s="28">
        <f t="shared" ref="M62:AB62" si="1">IF(M$25=0,0,M32+10*LOG(M$25/M$26)-33)</f>
        <v>0</v>
      </c>
      <c r="N62" s="28">
        <f t="shared" si="1"/>
        <v>0</v>
      </c>
      <c r="O62" s="28">
        <f t="shared" si="1"/>
        <v>0</v>
      </c>
      <c r="P62" s="28">
        <f t="shared" si="1"/>
        <v>0</v>
      </c>
      <c r="Q62" s="28">
        <f t="shared" si="1"/>
        <v>0</v>
      </c>
      <c r="R62" s="28">
        <f t="shared" si="1"/>
        <v>0</v>
      </c>
      <c r="S62" s="28">
        <f t="shared" si="1"/>
        <v>0</v>
      </c>
      <c r="T62" s="28">
        <f t="shared" si="1"/>
        <v>0</v>
      </c>
      <c r="U62" s="28">
        <f t="shared" si="1"/>
        <v>0</v>
      </c>
      <c r="V62" s="28">
        <f t="shared" si="1"/>
        <v>0</v>
      </c>
      <c r="W62" s="28">
        <f t="shared" si="1"/>
        <v>0</v>
      </c>
      <c r="X62" s="28">
        <f t="shared" si="1"/>
        <v>0</v>
      </c>
      <c r="Y62" s="28">
        <f t="shared" si="1"/>
        <v>0</v>
      </c>
      <c r="Z62" s="28">
        <f t="shared" si="1"/>
        <v>0</v>
      </c>
      <c r="AA62" s="28">
        <f t="shared" si="1"/>
        <v>0</v>
      </c>
      <c r="AB62" s="28">
        <f t="shared" si="1"/>
        <v>0</v>
      </c>
    </row>
    <row r="63" spans="1:28" x14ac:dyDescent="0.3">
      <c r="B63" s="1">
        <v>63</v>
      </c>
      <c r="C63" s="28">
        <f t="shared" ref="C63:L63" si="2">IF(C$25=0,0,C33+10*LOG(C$25/C$26)-33)</f>
        <v>0</v>
      </c>
      <c r="D63" s="28">
        <f t="shared" si="2"/>
        <v>0</v>
      </c>
      <c r="E63" s="28">
        <f t="shared" si="2"/>
        <v>65.476984320251489</v>
      </c>
      <c r="F63" s="28">
        <f t="shared" si="2"/>
        <v>0</v>
      </c>
      <c r="G63" s="28">
        <f t="shared" si="2"/>
        <v>0</v>
      </c>
      <c r="H63" s="28">
        <f t="shared" si="2"/>
        <v>0</v>
      </c>
      <c r="I63" s="28">
        <f t="shared" si="2"/>
        <v>0</v>
      </c>
      <c r="J63" s="28">
        <f t="shared" si="2"/>
        <v>63.324626962064841</v>
      </c>
      <c r="K63" s="28">
        <f t="shared" si="2"/>
        <v>0</v>
      </c>
      <c r="L63" s="28">
        <f t="shared" si="2"/>
        <v>0</v>
      </c>
      <c r="M63" s="28">
        <f t="shared" ref="M63:AB63" si="3">IF(M$25=0,0,M33+10*LOG(M$25/M$26)-33)</f>
        <v>0</v>
      </c>
      <c r="N63" s="28">
        <f t="shared" si="3"/>
        <v>0</v>
      </c>
      <c r="O63" s="28">
        <f t="shared" si="3"/>
        <v>0</v>
      </c>
      <c r="P63" s="28">
        <f t="shared" si="3"/>
        <v>0</v>
      </c>
      <c r="Q63" s="28">
        <f t="shared" si="3"/>
        <v>0</v>
      </c>
      <c r="R63" s="28">
        <f t="shared" si="3"/>
        <v>0</v>
      </c>
      <c r="S63" s="28">
        <f t="shared" si="3"/>
        <v>0</v>
      </c>
      <c r="T63" s="28">
        <f t="shared" si="3"/>
        <v>0</v>
      </c>
      <c r="U63" s="28">
        <f t="shared" si="3"/>
        <v>0</v>
      </c>
      <c r="V63" s="28">
        <f t="shared" si="3"/>
        <v>0</v>
      </c>
      <c r="W63" s="28">
        <f t="shared" si="3"/>
        <v>0</v>
      </c>
      <c r="X63" s="28">
        <f t="shared" si="3"/>
        <v>0</v>
      </c>
      <c r="Y63" s="28">
        <f t="shared" si="3"/>
        <v>0</v>
      </c>
      <c r="Z63" s="28">
        <f t="shared" si="3"/>
        <v>0</v>
      </c>
      <c r="AA63" s="28">
        <f t="shared" si="3"/>
        <v>0</v>
      </c>
      <c r="AB63" s="28">
        <f t="shared" si="3"/>
        <v>0</v>
      </c>
    </row>
    <row r="64" spans="1:28" x14ac:dyDescent="0.3">
      <c r="B64" s="1">
        <v>80</v>
      </c>
      <c r="C64" s="28">
        <f t="shared" ref="C64:L64" si="4">IF(C$25=0,0,C34+10*LOG(C$25/C$26)-33)</f>
        <v>0</v>
      </c>
      <c r="D64" s="28">
        <f t="shared" si="4"/>
        <v>0</v>
      </c>
      <c r="E64" s="28">
        <f t="shared" si="4"/>
        <v>64.652966846888688</v>
      </c>
      <c r="F64" s="28">
        <f t="shared" si="4"/>
        <v>0</v>
      </c>
      <c r="G64" s="28">
        <f t="shared" si="4"/>
        <v>0</v>
      </c>
      <c r="H64" s="28">
        <f t="shared" si="4"/>
        <v>0</v>
      </c>
      <c r="I64" s="28">
        <f t="shared" si="4"/>
        <v>0</v>
      </c>
      <c r="J64" s="28">
        <f t="shared" si="4"/>
        <v>60.867187567483612</v>
      </c>
      <c r="K64" s="28">
        <f t="shared" si="4"/>
        <v>0</v>
      </c>
      <c r="L64" s="28">
        <f t="shared" si="4"/>
        <v>0</v>
      </c>
      <c r="M64" s="28">
        <f t="shared" ref="M64:AB64" si="5">IF(M$25=0,0,M34+10*LOG(M$25/M$26)-33)</f>
        <v>0</v>
      </c>
      <c r="N64" s="28">
        <f t="shared" si="5"/>
        <v>0</v>
      </c>
      <c r="O64" s="28">
        <f t="shared" si="5"/>
        <v>0</v>
      </c>
      <c r="P64" s="28">
        <f t="shared" si="5"/>
        <v>0</v>
      </c>
      <c r="Q64" s="28">
        <f t="shared" si="5"/>
        <v>0</v>
      </c>
      <c r="R64" s="28">
        <f t="shared" si="5"/>
        <v>0</v>
      </c>
      <c r="S64" s="28">
        <f t="shared" si="5"/>
        <v>0</v>
      </c>
      <c r="T64" s="28">
        <f t="shared" si="5"/>
        <v>0</v>
      </c>
      <c r="U64" s="28">
        <f t="shared" si="5"/>
        <v>0</v>
      </c>
      <c r="V64" s="28">
        <f t="shared" si="5"/>
        <v>0</v>
      </c>
      <c r="W64" s="28">
        <f t="shared" si="5"/>
        <v>0</v>
      </c>
      <c r="X64" s="28">
        <f t="shared" si="5"/>
        <v>0</v>
      </c>
      <c r="Y64" s="28">
        <f t="shared" si="5"/>
        <v>0</v>
      </c>
      <c r="Z64" s="28">
        <f t="shared" si="5"/>
        <v>0</v>
      </c>
      <c r="AA64" s="28">
        <f t="shared" si="5"/>
        <v>0</v>
      </c>
      <c r="AB64" s="28">
        <f t="shared" si="5"/>
        <v>0</v>
      </c>
    </row>
    <row r="65" spans="2:28" x14ac:dyDescent="0.3">
      <c r="B65" s="1">
        <v>100</v>
      </c>
      <c r="C65" s="28">
        <f t="shared" ref="C65:L65" si="6">IF(C$25=0,0,C35+10*LOG(C$25/C$26)-33)</f>
        <v>0</v>
      </c>
      <c r="D65" s="28">
        <f t="shared" si="6"/>
        <v>0</v>
      </c>
      <c r="E65" s="28">
        <f t="shared" si="6"/>
        <v>60.748002905777511</v>
      </c>
      <c r="F65" s="28">
        <f t="shared" si="6"/>
        <v>0</v>
      </c>
      <c r="G65" s="28">
        <f t="shared" si="6"/>
        <v>0</v>
      </c>
      <c r="H65" s="28">
        <f t="shared" si="6"/>
        <v>0</v>
      </c>
      <c r="I65" s="28">
        <f t="shared" si="6"/>
        <v>0</v>
      </c>
      <c r="J65" s="28">
        <f t="shared" si="6"/>
        <v>58.136717122960292</v>
      </c>
      <c r="K65" s="28">
        <f t="shared" si="6"/>
        <v>0</v>
      </c>
      <c r="L65" s="28">
        <f t="shared" si="6"/>
        <v>0</v>
      </c>
      <c r="M65" s="28">
        <f t="shared" ref="M65:AB65" si="7">IF(M$25=0,0,M35+10*LOG(M$25/M$26)-33)</f>
        <v>0</v>
      </c>
      <c r="N65" s="28">
        <f t="shared" si="7"/>
        <v>0</v>
      </c>
      <c r="O65" s="28">
        <f t="shared" si="7"/>
        <v>0</v>
      </c>
      <c r="P65" s="28">
        <f t="shared" si="7"/>
        <v>0</v>
      </c>
      <c r="Q65" s="28">
        <f t="shared" si="7"/>
        <v>0</v>
      </c>
      <c r="R65" s="28">
        <f t="shared" si="7"/>
        <v>0</v>
      </c>
      <c r="S65" s="28">
        <f t="shared" si="7"/>
        <v>0</v>
      </c>
      <c r="T65" s="28">
        <f t="shared" si="7"/>
        <v>0</v>
      </c>
      <c r="U65" s="28">
        <f t="shared" si="7"/>
        <v>0</v>
      </c>
      <c r="V65" s="28">
        <f t="shared" si="7"/>
        <v>0</v>
      </c>
      <c r="W65" s="28">
        <f t="shared" si="7"/>
        <v>0</v>
      </c>
      <c r="X65" s="28">
        <f t="shared" si="7"/>
        <v>0</v>
      </c>
      <c r="Y65" s="28">
        <f t="shared" si="7"/>
        <v>0</v>
      </c>
      <c r="Z65" s="28">
        <f t="shared" si="7"/>
        <v>0</v>
      </c>
      <c r="AA65" s="28">
        <f t="shared" si="7"/>
        <v>0</v>
      </c>
      <c r="AB65" s="28">
        <f t="shared" si="7"/>
        <v>0</v>
      </c>
    </row>
    <row r="66" spans="2:28" x14ac:dyDescent="0.3">
      <c r="B66" s="1">
        <v>125</v>
      </c>
      <c r="C66" s="28">
        <f t="shared" ref="C66:L66" si="8">IF(C$25=0,0,C36+10*LOG(C$25/C$26)-33)</f>
        <v>0</v>
      </c>
      <c r="D66" s="28">
        <f t="shared" si="8"/>
        <v>0</v>
      </c>
      <c r="E66" s="28">
        <f t="shared" si="8"/>
        <v>58.120798413823749</v>
      </c>
      <c r="F66" s="28">
        <f t="shared" si="8"/>
        <v>0</v>
      </c>
      <c r="G66" s="28">
        <f t="shared" si="8"/>
        <v>0</v>
      </c>
      <c r="H66" s="28">
        <f t="shared" si="8"/>
        <v>0</v>
      </c>
      <c r="I66" s="28">
        <f t="shared" si="8"/>
        <v>0</v>
      </c>
      <c r="J66" s="28">
        <f t="shared" si="8"/>
        <v>57.627127120913684</v>
      </c>
      <c r="K66" s="28">
        <f t="shared" si="8"/>
        <v>0</v>
      </c>
      <c r="L66" s="28">
        <f t="shared" si="8"/>
        <v>0</v>
      </c>
      <c r="M66" s="28">
        <f t="shared" ref="M66:AB66" si="9">IF(M$25=0,0,M36+10*LOG(M$25/M$26)-33)</f>
        <v>0</v>
      </c>
      <c r="N66" s="28">
        <f t="shared" si="9"/>
        <v>0</v>
      </c>
      <c r="O66" s="28">
        <f t="shared" si="9"/>
        <v>0</v>
      </c>
      <c r="P66" s="28">
        <f t="shared" si="9"/>
        <v>0</v>
      </c>
      <c r="Q66" s="28">
        <f t="shared" si="9"/>
        <v>0</v>
      </c>
      <c r="R66" s="28">
        <f t="shared" si="9"/>
        <v>0</v>
      </c>
      <c r="S66" s="28">
        <f t="shared" si="9"/>
        <v>0</v>
      </c>
      <c r="T66" s="28">
        <f t="shared" si="9"/>
        <v>0</v>
      </c>
      <c r="U66" s="28">
        <f t="shared" si="9"/>
        <v>0</v>
      </c>
      <c r="V66" s="28">
        <f t="shared" si="9"/>
        <v>0</v>
      </c>
      <c r="W66" s="28">
        <f t="shared" si="9"/>
        <v>0</v>
      </c>
      <c r="X66" s="28">
        <f t="shared" si="9"/>
        <v>0</v>
      </c>
      <c r="Y66" s="28">
        <f t="shared" si="9"/>
        <v>0</v>
      </c>
      <c r="Z66" s="28">
        <f t="shared" si="9"/>
        <v>0</v>
      </c>
      <c r="AA66" s="28">
        <f t="shared" si="9"/>
        <v>0</v>
      </c>
      <c r="AB66" s="28">
        <f t="shared" si="9"/>
        <v>0</v>
      </c>
    </row>
    <row r="67" spans="2:28" x14ac:dyDescent="0.3">
      <c r="B67" s="1">
        <v>160</v>
      </c>
      <c r="C67" s="28">
        <f t="shared" ref="C67:L67" si="10">IF(C$25=0,0,C37+10*LOG(C$25/C$26)-33)</f>
        <v>0</v>
      </c>
      <c r="D67" s="28">
        <f t="shared" si="10"/>
        <v>0</v>
      </c>
      <c r="E67" s="28">
        <f t="shared" si="10"/>
        <v>57.796862645220287</v>
      </c>
      <c r="F67" s="28">
        <f t="shared" si="10"/>
        <v>0</v>
      </c>
      <c r="G67" s="28">
        <f t="shared" si="10"/>
        <v>0</v>
      </c>
      <c r="H67" s="28">
        <f t="shared" si="10"/>
        <v>0</v>
      </c>
      <c r="I67" s="28">
        <f t="shared" si="10"/>
        <v>0</v>
      </c>
      <c r="J67" s="28">
        <f t="shared" si="10"/>
        <v>56.797735647598344</v>
      </c>
      <c r="K67" s="28">
        <f t="shared" si="10"/>
        <v>0</v>
      </c>
      <c r="L67" s="28">
        <f t="shared" si="10"/>
        <v>0</v>
      </c>
      <c r="M67" s="28">
        <f t="shared" ref="M67:AB67" si="11">IF(M$25=0,0,M37+10*LOG(M$25/M$26)-33)</f>
        <v>0</v>
      </c>
      <c r="N67" s="28">
        <f t="shared" si="11"/>
        <v>0</v>
      </c>
      <c r="O67" s="28">
        <f t="shared" si="11"/>
        <v>0</v>
      </c>
      <c r="P67" s="28">
        <f t="shared" si="11"/>
        <v>0</v>
      </c>
      <c r="Q67" s="28">
        <f t="shared" si="11"/>
        <v>0</v>
      </c>
      <c r="R67" s="28">
        <f t="shared" si="11"/>
        <v>0</v>
      </c>
      <c r="S67" s="28">
        <f t="shared" si="11"/>
        <v>0</v>
      </c>
      <c r="T67" s="28">
        <f t="shared" si="11"/>
        <v>0</v>
      </c>
      <c r="U67" s="28">
        <f t="shared" si="11"/>
        <v>0</v>
      </c>
      <c r="V67" s="28">
        <f t="shared" si="11"/>
        <v>0</v>
      </c>
      <c r="W67" s="28">
        <f t="shared" si="11"/>
        <v>0</v>
      </c>
      <c r="X67" s="28">
        <f t="shared" si="11"/>
        <v>0</v>
      </c>
      <c r="Y67" s="28">
        <f t="shared" si="11"/>
        <v>0</v>
      </c>
      <c r="Z67" s="28">
        <f t="shared" si="11"/>
        <v>0</v>
      </c>
      <c r="AA67" s="28">
        <f t="shared" si="11"/>
        <v>0</v>
      </c>
      <c r="AB67" s="28">
        <f t="shared" si="11"/>
        <v>0</v>
      </c>
    </row>
    <row r="68" spans="2:28" x14ac:dyDescent="0.3">
      <c r="B68" s="1">
        <v>200</v>
      </c>
      <c r="C68" s="28">
        <f t="shared" ref="C68:L68" si="12">IF(C$25=0,0,C38+10*LOG(C$25/C$26)-33)</f>
        <v>0</v>
      </c>
      <c r="D68" s="28">
        <f t="shared" si="12"/>
        <v>0</v>
      </c>
      <c r="E68" s="28">
        <f t="shared" si="12"/>
        <v>57.714415952834074</v>
      </c>
      <c r="F68" s="28">
        <f t="shared" si="12"/>
        <v>0</v>
      </c>
      <c r="G68" s="28">
        <f t="shared" si="12"/>
        <v>0</v>
      </c>
      <c r="H68" s="28">
        <f t="shared" si="12"/>
        <v>0</v>
      </c>
      <c r="I68" s="28">
        <f t="shared" si="12"/>
        <v>0</v>
      </c>
      <c r="J68" s="28">
        <f t="shared" si="12"/>
        <v>54.962931961228477</v>
      </c>
      <c r="K68" s="28">
        <f t="shared" si="12"/>
        <v>0</v>
      </c>
      <c r="L68" s="28">
        <f t="shared" si="12"/>
        <v>0</v>
      </c>
      <c r="M68" s="28">
        <f t="shared" ref="M68:AB68" si="13">IF(M$25=0,0,M38+10*LOG(M$25/M$26)-33)</f>
        <v>0</v>
      </c>
      <c r="N68" s="28">
        <f t="shared" si="13"/>
        <v>0</v>
      </c>
      <c r="O68" s="28">
        <f t="shared" si="13"/>
        <v>0</v>
      </c>
      <c r="P68" s="28">
        <f t="shared" si="13"/>
        <v>0</v>
      </c>
      <c r="Q68" s="28">
        <f t="shared" si="13"/>
        <v>0</v>
      </c>
      <c r="R68" s="28">
        <f t="shared" si="13"/>
        <v>0</v>
      </c>
      <c r="S68" s="28">
        <f t="shared" si="13"/>
        <v>0</v>
      </c>
      <c r="T68" s="28">
        <f t="shared" si="13"/>
        <v>0</v>
      </c>
      <c r="U68" s="28">
        <f t="shared" si="13"/>
        <v>0</v>
      </c>
      <c r="V68" s="28">
        <f t="shared" si="13"/>
        <v>0</v>
      </c>
      <c r="W68" s="28">
        <f t="shared" si="13"/>
        <v>0</v>
      </c>
      <c r="X68" s="28">
        <f t="shared" si="13"/>
        <v>0</v>
      </c>
      <c r="Y68" s="28">
        <f t="shared" si="13"/>
        <v>0</v>
      </c>
      <c r="Z68" s="28">
        <f t="shared" si="13"/>
        <v>0</v>
      </c>
      <c r="AA68" s="28">
        <f t="shared" si="13"/>
        <v>0</v>
      </c>
      <c r="AB68" s="28">
        <f t="shared" si="13"/>
        <v>0</v>
      </c>
    </row>
    <row r="69" spans="2:28" x14ac:dyDescent="0.3">
      <c r="B69" s="1">
        <v>250</v>
      </c>
      <c r="C69" s="28">
        <f t="shared" ref="C69:L69" si="14">IF(C$25=0,0,C39+10*LOG(C$25/C$26)-33)</f>
        <v>0</v>
      </c>
      <c r="D69" s="28">
        <f t="shared" si="14"/>
        <v>0</v>
      </c>
      <c r="E69" s="28">
        <f t="shared" si="14"/>
        <v>59.301860234641197</v>
      </c>
      <c r="F69" s="28">
        <f t="shared" si="14"/>
        <v>0</v>
      </c>
      <c r="G69" s="28">
        <f t="shared" si="14"/>
        <v>0</v>
      </c>
      <c r="H69" s="28">
        <f t="shared" si="14"/>
        <v>0</v>
      </c>
      <c r="I69" s="28">
        <f t="shared" si="14"/>
        <v>0</v>
      </c>
      <c r="J69" s="28">
        <f t="shared" si="14"/>
        <v>56.001120093258621</v>
      </c>
      <c r="K69" s="28">
        <f t="shared" si="14"/>
        <v>0</v>
      </c>
      <c r="L69" s="28">
        <f t="shared" si="14"/>
        <v>0</v>
      </c>
      <c r="M69" s="28">
        <f t="shared" ref="M69:AB69" si="15">IF(M$25=0,0,M39+10*LOG(M$25/M$26)-33)</f>
        <v>0</v>
      </c>
      <c r="N69" s="28">
        <f t="shared" si="15"/>
        <v>0</v>
      </c>
      <c r="O69" s="28">
        <f t="shared" si="15"/>
        <v>0</v>
      </c>
      <c r="P69" s="28">
        <f t="shared" si="15"/>
        <v>0</v>
      </c>
      <c r="Q69" s="28">
        <f t="shared" si="15"/>
        <v>0</v>
      </c>
      <c r="R69" s="28">
        <f t="shared" si="15"/>
        <v>0</v>
      </c>
      <c r="S69" s="28">
        <f t="shared" si="15"/>
        <v>0</v>
      </c>
      <c r="T69" s="28">
        <f t="shared" si="15"/>
        <v>0</v>
      </c>
      <c r="U69" s="28">
        <f t="shared" si="15"/>
        <v>0</v>
      </c>
      <c r="V69" s="28">
        <f t="shared" si="15"/>
        <v>0</v>
      </c>
      <c r="W69" s="28">
        <f t="shared" si="15"/>
        <v>0</v>
      </c>
      <c r="X69" s="28">
        <f t="shared" si="15"/>
        <v>0</v>
      </c>
      <c r="Y69" s="28">
        <f t="shared" si="15"/>
        <v>0</v>
      </c>
      <c r="Z69" s="28">
        <f t="shared" si="15"/>
        <v>0</v>
      </c>
      <c r="AA69" s="28">
        <f t="shared" si="15"/>
        <v>0</v>
      </c>
      <c r="AB69" s="28">
        <f t="shared" si="15"/>
        <v>0</v>
      </c>
    </row>
    <row r="70" spans="2:28" x14ac:dyDescent="0.3">
      <c r="B70" s="1">
        <v>315</v>
      </c>
      <c r="C70" s="28">
        <f t="shared" ref="C70:L70" si="16">IF(C$25=0,0,C40+10*LOG(C$25/C$26)-33)</f>
        <v>0</v>
      </c>
      <c r="D70" s="28">
        <f t="shared" si="16"/>
        <v>0</v>
      </c>
      <c r="E70" s="28">
        <f t="shared" si="16"/>
        <v>59.111385658604391</v>
      </c>
      <c r="F70" s="28">
        <f t="shared" si="16"/>
        <v>0</v>
      </c>
      <c r="G70" s="28">
        <f t="shared" si="16"/>
        <v>0</v>
      </c>
      <c r="H70" s="28">
        <f t="shared" si="16"/>
        <v>0</v>
      </c>
      <c r="I70" s="28">
        <f t="shared" si="16"/>
        <v>0</v>
      </c>
      <c r="J70" s="28">
        <f t="shared" si="16"/>
        <v>57.987275266782106</v>
      </c>
      <c r="K70" s="28">
        <f t="shared" si="16"/>
        <v>0</v>
      </c>
      <c r="L70" s="28">
        <f t="shared" si="16"/>
        <v>0</v>
      </c>
      <c r="M70" s="28">
        <f t="shared" ref="M70:AB70" si="17">IF(M$25=0,0,M40+10*LOG(M$25/M$26)-33)</f>
        <v>0</v>
      </c>
      <c r="N70" s="28">
        <f t="shared" si="17"/>
        <v>0</v>
      </c>
      <c r="O70" s="28">
        <f t="shared" si="17"/>
        <v>0</v>
      </c>
      <c r="P70" s="28">
        <f t="shared" si="17"/>
        <v>0</v>
      </c>
      <c r="Q70" s="28">
        <f t="shared" si="17"/>
        <v>0</v>
      </c>
      <c r="R70" s="28">
        <f t="shared" si="17"/>
        <v>0</v>
      </c>
      <c r="S70" s="28">
        <f t="shared" si="17"/>
        <v>0</v>
      </c>
      <c r="T70" s="28">
        <f t="shared" si="17"/>
        <v>0</v>
      </c>
      <c r="U70" s="28">
        <f t="shared" si="17"/>
        <v>0</v>
      </c>
      <c r="V70" s="28">
        <f t="shared" si="17"/>
        <v>0</v>
      </c>
      <c r="W70" s="28">
        <f t="shared" si="17"/>
        <v>0</v>
      </c>
      <c r="X70" s="28">
        <f t="shared" si="17"/>
        <v>0</v>
      </c>
      <c r="Y70" s="28">
        <f t="shared" si="17"/>
        <v>0</v>
      </c>
      <c r="Z70" s="28">
        <f t="shared" si="17"/>
        <v>0</v>
      </c>
      <c r="AA70" s="28">
        <f t="shared" si="17"/>
        <v>0</v>
      </c>
      <c r="AB70" s="28">
        <f t="shared" si="17"/>
        <v>0</v>
      </c>
    </row>
    <row r="71" spans="2:28" x14ac:dyDescent="0.3">
      <c r="B71" s="1">
        <v>400</v>
      </c>
      <c r="C71" s="28">
        <f t="shared" ref="C71:L71" si="18">IF(C$25=0,0,C41+10*LOG(C$25/C$26)-33)</f>
        <v>0</v>
      </c>
      <c r="D71" s="28">
        <f t="shared" si="18"/>
        <v>0</v>
      </c>
      <c r="E71" s="28">
        <f t="shared" si="18"/>
        <v>58.525740806390942</v>
      </c>
      <c r="F71" s="28">
        <f t="shared" si="18"/>
        <v>0</v>
      </c>
      <c r="G71" s="28">
        <f t="shared" si="18"/>
        <v>0</v>
      </c>
      <c r="H71" s="28">
        <f t="shared" si="18"/>
        <v>0</v>
      </c>
      <c r="I71" s="28">
        <f t="shared" si="18"/>
        <v>0</v>
      </c>
      <c r="J71" s="28">
        <f t="shared" si="18"/>
        <v>56.845892682840841</v>
      </c>
      <c r="K71" s="28">
        <f t="shared" si="18"/>
        <v>0</v>
      </c>
      <c r="L71" s="28">
        <f t="shared" si="18"/>
        <v>0</v>
      </c>
      <c r="M71" s="28">
        <f t="shared" ref="M71:AB71" si="19">IF(M$25=0,0,M41+10*LOG(M$25/M$26)-33)</f>
        <v>0</v>
      </c>
      <c r="N71" s="28">
        <f t="shared" si="19"/>
        <v>0</v>
      </c>
      <c r="O71" s="28">
        <f t="shared" si="19"/>
        <v>0</v>
      </c>
      <c r="P71" s="28">
        <f t="shared" si="19"/>
        <v>0</v>
      </c>
      <c r="Q71" s="28">
        <f t="shared" si="19"/>
        <v>0</v>
      </c>
      <c r="R71" s="28">
        <f t="shared" si="19"/>
        <v>0</v>
      </c>
      <c r="S71" s="28">
        <f t="shared" si="19"/>
        <v>0</v>
      </c>
      <c r="T71" s="28">
        <f t="shared" si="19"/>
        <v>0</v>
      </c>
      <c r="U71" s="28">
        <f t="shared" si="19"/>
        <v>0</v>
      </c>
      <c r="V71" s="28">
        <f t="shared" si="19"/>
        <v>0</v>
      </c>
      <c r="W71" s="28">
        <f t="shared" si="19"/>
        <v>0</v>
      </c>
      <c r="X71" s="28">
        <f t="shared" si="19"/>
        <v>0</v>
      </c>
      <c r="Y71" s="28">
        <f t="shared" si="19"/>
        <v>0</v>
      </c>
      <c r="Z71" s="28">
        <f t="shared" si="19"/>
        <v>0</v>
      </c>
      <c r="AA71" s="28">
        <f t="shared" si="19"/>
        <v>0</v>
      </c>
      <c r="AB71" s="28">
        <f t="shared" si="19"/>
        <v>0</v>
      </c>
    </row>
    <row r="72" spans="2:28" x14ac:dyDescent="0.3">
      <c r="B72" s="1">
        <v>500</v>
      </c>
      <c r="C72" s="28">
        <f t="shared" ref="C72:L72" si="20">IF(C$25=0,0,C42+10*LOG(C$25/C$26)-33)</f>
        <v>0</v>
      </c>
      <c r="D72" s="28">
        <f t="shared" si="20"/>
        <v>0</v>
      </c>
      <c r="E72" s="28">
        <f t="shared" si="20"/>
        <v>57.885125847841365</v>
      </c>
      <c r="F72" s="28">
        <f t="shared" si="20"/>
        <v>0</v>
      </c>
      <c r="G72" s="28">
        <f t="shared" si="20"/>
        <v>0</v>
      </c>
      <c r="H72" s="28">
        <f t="shared" si="20"/>
        <v>0</v>
      </c>
      <c r="I72" s="28">
        <f t="shared" si="20"/>
        <v>0</v>
      </c>
      <c r="J72" s="28">
        <f t="shared" si="20"/>
        <v>57.993910426537241</v>
      </c>
      <c r="K72" s="28">
        <f t="shared" si="20"/>
        <v>0</v>
      </c>
      <c r="L72" s="28">
        <f t="shared" si="20"/>
        <v>0</v>
      </c>
      <c r="M72" s="28">
        <f t="shared" ref="M72:AB72" si="21">IF(M$25=0,0,M42+10*LOG(M$25/M$26)-33)</f>
        <v>0</v>
      </c>
      <c r="N72" s="28">
        <f t="shared" si="21"/>
        <v>0</v>
      </c>
      <c r="O72" s="28">
        <f t="shared" si="21"/>
        <v>0</v>
      </c>
      <c r="P72" s="28">
        <f t="shared" si="21"/>
        <v>0</v>
      </c>
      <c r="Q72" s="28">
        <f t="shared" si="21"/>
        <v>0</v>
      </c>
      <c r="R72" s="28">
        <f t="shared" si="21"/>
        <v>0</v>
      </c>
      <c r="S72" s="28">
        <f t="shared" si="21"/>
        <v>0</v>
      </c>
      <c r="T72" s="28">
        <f t="shared" si="21"/>
        <v>0</v>
      </c>
      <c r="U72" s="28">
        <f t="shared" si="21"/>
        <v>0</v>
      </c>
      <c r="V72" s="28">
        <f t="shared" si="21"/>
        <v>0</v>
      </c>
      <c r="W72" s="28">
        <f t="shared" si="21"/>
        <v>0</v>
      </c>
      <c r="X72" s="28">
        <f t="shared" si="21"/>
        <v>0</v>
      </c>
      <c r="Y72" s="28">
        <f t="shared" si="21"/>
        <v>0</v>
      </c>
      <c r="Z72" s="28">
        <f t="shared" si="21"/>
        <v>0</v>
      </c>
      <c r="AA72" s="28">
        <f t="shared" si="21"/>
        <v>0</v>
      </c>
      <c r="AB72" s="28">
        <f t="shared" si="21"/>
        <v>0</v>
      </c>
    </row>
    <row r="73" spans="2:28" x14ac:dyDescent="0.3">
      <c r="B73" s="1">
        <v>630</v>
      </c>
      <c r="C73" s="28">
        <f t="shared" ref="C73:L73" si="22">IF(C$25=0,0,C43+10*LOG(C$25/C$26)-33)</f>
        <v>0</v>
      </c>
      <c r="D73" s="28">
        <f t="shared" si="22"/>
        <v>0</v>
      </c>
      <c r="E73" s="28">
        <f t="shared" si="22"/>
        <v>60.470863098209193</v>
      </c>
      <c r="F73" s="28">
        <f t="shared" si="22"/>
        <v>0</v>
      </c>
      <c r="G73" s="28">
        <f t="shared" si="22"/>
        <v>0</v>
      </c>
      <c r="H73" s="28">
        <f t="shared" si="22"/>
        <v>0</v>
      </c>
      <c r="I73" s="28">
        <f t="shared" si="22"/>
        <v>0</v>
      </c>
      <c r="J73" s="28">
        <f t="shared" si="22"/>
        <v>59.459460315741936</v>
      </c>
      <c r="K73" s="28">
        <f t="shared" si="22"/>
        <v>0</v>
      </c>
      <c r="L73" s="28">
        <f t="shared" si="22"/>
        <v>0</v>
      </c>
      <c r="M73" s="28">
        <f t="shared" ref="M73:AB73" si="23">IF(M$25=0,0,M43+10*LOG(M$25/M$26)-33)</f>
        <v>0</v>
      </c>
      <c r="N73" s="28">
        <f t="shared" si="23"/>
        <v>0</v>
      </c>
      <c r="O73" s="28">
        <f t="shared" si="23"/>
        <v>0</v>
      </c>
      <c r="P73" s="28">
        <f t="shared" si="23"/>
        <v>0</v>
      </c>
      <c r="Q73" s="28">
        <f t="shared" si="23"/>
        <v>0</v>
      </c>
      <c r="R73" s="28">
        <f t="shared" si="23"/>
        <v>0</v>
      </c>
      <c r="S73" s="28">
        <f t="shared" si="23"/>
        <v>0</v>
      </c>
      <c r="T73" s="28">
        <f t="shared" si="23"/>
        <v>0</v>
      </c>
      <c r="U73" s="28">
        <f t="shared" si="23"/>
        <v>0</v>
      </c>
      <c r="V73" s="28">
        <f t="shared" si="23"/>
        <v>0</v>
      </c>
      <c r="W73" s="28">
        <f t="shared" si="23"/>
        <v>0</v>
      </c>
      <c r="X73" s="28">
        <f t="shared" si="23"/>
        <v>0</v>
      </c>
      <c r="Y73" s="28">
        <f t="shared" si="23"/>
        <v>0</v>
      </c>
      <c r="Z73" s="28">
        <f t="shared" si="23"/>
        <v>0</v>
      </c>
      <c r="AA73" s="28">
        <f t="shared" si="23"/>
        <v>0</v>
      </c>
      <c r="AB73" s="28">
        <f t="shared" si="23"/>
        <v>0</v>
      </c>
    </row>
    <row r="74" spans="2:28" x14ac:dyDescent="0.3">
      <c r="B74" s="1">
        <v>800</v>
      </c>
      <c r="C74" s="28">
        <f t="shared" ref="C74:L74" si="24">IF(C$25=0,0,C44+10*LOG(C$25/C$26)-33)</f>
        <v>0</v>
      </c>
      <c r="D74" s="28">
        <f t="shared" si="24"/>
        <v>0</v>
      </c>
      <c r="E74" s="28">
        <f t="shared" si="24"/>
        <v>62.898853067775462</v>
      </c>
      <c r="F74" s="28">
        <f t="shared" si="24"/>
        <v>0</v>
      </c>
      <c r="G74" s="28">
        <f t="shared" si="24"/>
        <v>0</v>
      </c>
      <c r="H74" s="28">
        <f t="shared" si="24"/>
        <v>0</v>
      </c>
      <c r="I74" s="28">
        <f t="shared" si="24"/>
        <v>0</v>
      </c>
      <c r="J74" s="28">
        <f t="shared" si="24"/>
        <v>58.767893879050561</v>
      </c>
      <c r="K74" s="28">
        <f t="shared" si="24"/>
        <v>0</v>
      </c>
      <c r="L74" s="28">
        <f t="shared" si="24"/>
        <v>0</v>
      </c>
      <c r="M74" s="28">
        <f t="shared" ref="M74:AB74" si="25">IF(M$25=0,0,M44+10*LOG(M$25/M$26)-33)</f>
        <v>0</v>
      </c>
      <c r="N74" s="28">
        <f t="shared" si="25"/>
        <v>0</v>
      </c>
      <c r="O74" s="28">
        <f t="shared" si="25"/>
        <v>0</v>
      </c>
      <c r="P74" s="28">
        <f t="shared" si="25"/>
        <v>0</v>
      </c>
      <c r="Q74" s="28">
        <f t="shared" si="25"/>
        <v>0</v>
      </c>
      <c r="R74" s="28">
        <f t="shared" si="25"/>
        <v>0</v>
      </c>
      <c r="S74" s="28">
        <f t="shared" si="25"/>
        <v>0</v>
      </c>
      <c r="T74" s="28">
        <f t="shared" si="25"/>
        <v>0</v>
      </c>
      <c r="U74" s="28">
        <f t="shared" si="25"/>
        <v>0</v>
      </c>
      <c r="V74" s="28">
        <f t="shared" si="25"/>
        <v>0</v>
      </c>
      <c r="W74" s="28">
        <f t="shared" si="25"/>
        <v>0</v>
      </c>
      <c r="X74" s="28">
        <f t="shared" si="25"/>
        <v>0</v>
      </c>
      <c r="Y74" s="28">
        <f t="shared" si="25"/>
        <v>0</v>
      </c>
      <c r="Z74" s="28">
        <f t="shared" si="25"/>
        <v>0</v>
      </c>
      <c r="AA74" s="28">
        <f t="shared" si="25"/>
        <v>0</v>
      </c>
      <c r="AB74" s="28">
        <f t="shared" si="25"/>
        <v>0</v>
      </c>
    </row>
    <row r="75" spans="2:28" x14ac:dyDescent="0.3">
      <c r="B75" s="1">
        <v>1000</v>
      </c>
      <c r="C75" s="28">
        <f t="shared" ref="C75:L75" si="26">IF(C$25=0,0,C45+10*LOG(C$25/C$26)-33)</f>
        <v>0</v>
      </c>
      <c r="D75" s="28">
        <f t="shared" si="26"/>
        <v>0</v>
      </c>
      <c r="E75" s="28">
        <f t="shared" si="26"/>
        <v>65.718425018764805</v>
      </c>
      <c r="F75" s="28">
        <f t="shared" si="26"/>
        <v>0</v>
      </c>
      <c r="G75" s="28">
        <f t="shared" si="26"/>
        <v>0</v>
      </c>
      <c r="H75" s="28">
        <f t="shared" si="26"/>
        <v>0</v>
      </c>
      <c r="I75" s="28">
        <f t="shared" si="26"/>
        <v>0</v>
      </c>
      <c r="J75" s="28">
        <f t="shared" si="26"/>
        <v>59.829326096325715</v>
      </c>
      <c r="K75" s="28">
        <f t="shared" si="26"/>
        <v>0</v>
      </c>
      <c r="L75" s="28">
        <f t="shared" si="26"/>
        <v>0</v>
      </c>
      <c r="M75" s="28">
        <f t="shared" ref="M75:AB75" si="27">IF(M$25=0,0,M45+10*LOG(M$25/M$26)-33)</f>
        <v>0</v>
      </c>
      <c r="N75" s="28">
        <f t="shared" si="27"/>
        <v>0</v>
      </c>
      <c r="O75" s="28">
        <f t="shared" si="27"/>
        <v>0</v>
      </c>
      <c r="P75" s="28">
        <f t="shared" si="27"/>
        <v>0</v>
      </c>
      <c r="Q75" s="28">
        <f t="shared" si="27"/>
        <v>0</v>
      </c>
      <c r="R75" s="28">
        <f t="shared" si="27"/>
        <v>0</v>
      </c>
      <c r="S75" s="28">
        <f t="shared" si="27"/>
        <v>0</v>
      </c>
      <c r="T75" s="28">
        <f t="shared" si="27"/>
        <v>0</v>
      </c>
      <c r="U75" s="28">
        <f t="shared" si="27"/>
        <v>0</v>
      </c>
      <c r="V75" s="28">
        <f t="shared" si="27"/>
        <v>0</v>
      </c>
      <c r="W75" s="28">
        <f t="shared" si="27"/>
        <v>0</v>
      </c>
      <c r="X75" s="28">
        <f t="shared" si="27"/>
        <v>0</v>
      </c>
      <c r="Y75" s="28">
        <f t="shared" si="27"/>
        <v>0</v>
      </c>
      <c r="Z75" s="28">
        <f t="shared" si="27"/>
        <v>0</v>
      </c>
      <c r="AA75" s="28">
        <f t="shared" si="27"/>
        <v>0</v>
      </c>
      <c r="AB75" s="28">
        <f t="shared" si="27"/>
        <v>0</v>
      </c>
    </row>
    <row r="76" spans="2:28" x14ac:dyDescent="0.3">
      <c r="B76" s="1">
        <v>1250</v>
      </c>
      <c r="C76" s="28">
        <f t="shared" ref="C76:L76" si="28">IF(C$25=0,0,C46+10*LOG(C$25/C$26)-33)</f>
        <v>0</v>
      </c>
      <c r="D76" s="28">
        <f t="shared" si="28"/>
        <v>0</v>
      </c>
      <c r="E76" s="28">
        <f t="shared" si="28"/>
        <v>63.522059967867278</v>
      </c>
      <c r="F76" s="28">
        <f t="shared" si="28"/>
        <v>0</v>
      </c>
      <c r="G76" s="28">
        <f t="shared" si="28"/>
        <v>0</v>
      </c>
      <c r="H76" s="28">
        <f t="shared" si="28"/>
        <v>0</v>
      </c>
      <c r="I76" s="28">
        <f t="shared" si="28"/>
        <v>0</v>
      </c>
      <c r="J76" s="28">
        <f t="shared" si="28"/>
        <v>58.831559452432131</v>
      </c>
      <c r="K76" s="28">
        <f t="shared" si="28"/>
        <v>0</v>
      </c>
      <c r="L76" s="28">
        <f t="shared" si="28"/>
        <v>0</v>
      </c>
      <c r="M76" s="28">
        <f t="shared" ref="M76:AB76" si="29">IF(M$25=0,0,M46+10*LOG(M$25/M$26)-33)</f>
        <v>0</v>
      </c>
      <c r="N76" s="28">
        <f t="shared" si="29"/>
        <v>0</v>
      </c>
      <c r="O76" s="28">
        <f t="shared" si="29"/>
        <v>0</v>
      </c>
      <c r="P76" s="28">
        <f t="shared" si="29"/>
        <v>0</v>
      </c>
      <c r="Q76" s="28">
        <f t="shared" si="29"/>
        <v>0</v>
      </c>
      <c r="R76" s="28">
        <f t="shared" si="29"/>
        <v>0</v>
      </c>
      <c r="S76" s="28">
        <f t="shared" si="29"/>
        <v>0</v>
      </c>
      <c r="T76" s="28">
        <f t="shared" si="29"/>
        <v>0</v>
      </c>
      <c r="U76" s="28">
        <f t="shared" si="29"/>
        <v>0</v>
      </c>
      <c r="V76" s="28">
        <f t="shared" si="29"/>
        <v>0</v>
      </c>
      <c r="W76" s="28">
        <f t="shared" si="29"/>
        <v>0</v>
      </c>
      <c r="X76" s="28">
        <f t="shared" si="29"/>
        <v>0</v>
      </c>
      <c r="Y76" s="28">
        <f t="shared" si="29"/>
        <v>0</v>
      </c>
      <c r="Z76" s="28">
        <f t="shared" si="29"/>
        <v>0</v>
      </c>
      <c r="AA76" s="28">
        <f t="shared" si="29"/>
        <v>0</v>
      </c>
      <c r="AB76" s="28">
        <f t="shared" si="29"/>
        <v>0</v>
      </c>
    </row>
    <row r="77" spans="2:28" x14ac:dyDescent="0.3">
      <c r="B77" s="1">
        <v>1600</v>
      </c>
      <c r="C77" s="28">
        <f t="shared" ref="C77:L77" si="30">IF(C$25=0,0,C47+10*LOG(C$25/C$26)-33)</f>
        <v>0</v>
      </c>
      <c r="D77" s="28">
        <f t="shared" si="30"/>
        <v>0</v>
      </c>
      <c r="E77" s="28">
        <f t="shared" si="30"/>
        <v>60.1489288625189</v>
      </c>
      <c r="F77" s="28">
        <f t="shared" si="30"/>
        <v>0</v>
      </c>
      <c r="G77" s="28">
        <f t="shared" si="30"/>
        <v>0</v>
      </c>
      <c r="H77" s="28">
        <f t="shared" si="30"/>
        <v>0</v>
      </c>
      <c r="I77" s="28">
        <f t="shared" si="30"/>
        <v>0</v>
      </c>
      <c r="J77" s="28">
        <f t="shared" si="30"/>
        <v>55.843826834906977</v>
      </c>
      <c r="K77" s="28">
        <f t="shared" si="30"/>
        <v>0</v>
      </c>
      <c r="L77" s="28">
        <f t="shared" si="30"/>
        <v>0</v>
      </c>
      <c r="M77" s="28">
        <f t="shared" ref="M77:AB77" si="31">IF(M$25=0,0,M47+10*LOG(M$25/M$26)-33)</f>
        <v>0</v>
      </c>
      <c r="N77" s="28">
        <f t="shared" si="31"/>
        <v>0</v>
      </c>
      <c r="O77" s="28">
        <f t="shared" si="31"/>
        <v>0</v>
      </c>
      <c r="P77" s="28">
        <f t="shared" si="31"/>
        <v>0</v>
      </c>
      <c r="Q77" s="28">
        <f t="shared" si="31"/>
        <v>0</v>
      </c>
      <c r="R77" s="28">
        <f t="shared" si="31"/>
        <v>0</v>
      </c>
      <c r="S77" s="28">
        <f t="shared" si="31"/>
        <v>0</v>
      </c>
      <c r="T77" s="28">
        <f t="shared" si="31"/>
        <v>0</v>
      </c>
      <c r="U77" s="28">
        <f t="shared" si="31"/>
        <v>0</v>
      </c>
      <c r="V77" s="28">
        <f t="shared" si="31"/>
        <v>0</v>
      </c>
      <c r="W77" s="28">
        <f t="shared" si="31"/>
        <v>0</v>
      </c>
      <c r="X77" s="28">
        <f t="shared" si="31"/>
        <v>0</v>
      </c>
      <c r="Y77" s="28">
        <f t="shared" si="31"/>
        <v>0</v>
      </c>
      <c r="Z77" s="28">
        <f t="shared" si="31"/>
        <v>0</v>
      </c>
      <c r="AA77" s="28">
        <f t="shared" si="31"/>
        <v>0</v>
      </c>
      <c r="AB77" s="28">
        <f t="shared" si="31"/>
        <v>0</v>
      </c>
    </row>
    <row r="78" spans="2:28" x14ac:dyDescent="0.3">
      <c r="B78" s="1">
        <v>2000</v>
      </c>
      <c r="C78" s="28">
        <f t="shared" ref="C78:L78" si="32">IF(C$25=0,0,C48+10*LOG(C$25/C$26)-33)</f>
        <v>0</v>
      </c>
      <c r="D78" s="28">
        <f t="shared" si="32"/>
        <v>0</v>
      </c>
      <c r="E78" s="28">
        <f t="shared" si="32"/>
        <v>57.926524088040011</v>
      </c>
      <c r="F78" s="28">
        <f t="shared" si="32"/>
        <v>0</v>
      </c>
      <c r="G78" s="28">
        <f t="shared" si="32"/>
        <v>0</v>
      </c>
      <c r="H78" s="28">
        <f t="shared" si="32"/>
        <v>0</v>
      </c>
      <c r="I78" s="28">
        <f t="shared" si="32"/>
        <v>0</v>
      </c>
      <c r="J78" s="28">
        <f t="shared" si="32"/>
        <v>52.94339414873231</v>
      </c>
      <c r="K78" s="28">
        <f t="shared" si="32"/>
        <v>0</v>
      </c>
      <c r="L78" s="28">
        <f t="shared" si="32"/>
        <v>0</v>
      </c>
      <c r="M78" s="28">
        <f t="shared" ref="M78:AB78" si="33">IF(M$25=0,0,M48+10*LOG(M$25/M$26)-33)</f>
        <v>0</v>
      </c>
      <c r="N78" s="28">
        <f t="shared" si="33"/>
        <v>0</v>
      </c>
      <c r="O78" s="28">
        <f t="shared" si="33"/>
        <v>0</v>
      </c>
      <c r="P78" s="28">
        <f t="shared" si="33"/>
        <v>0</v>
      </c>
      <c r="Q78" s="28">
        <f t="shared" si="33"/>
        <v>0</v>
      </c>
      <c r="R78" s="28">
        <f t="shared" si="33"/>
        <v>0</v>
      </c>
      <c r="S78" s="28">
        <f t="shared" si="33"/>
        <v>0</v>
      </c>
      <c r="T78" s="28">
        <f t="shared" si="33"/>
        <v>0</v>
      </c>
      <c r="U78" s="28">
        <f t="shared" si="33"/>
        <v>0</v>
      </c>
      <c r="V78" s="28">
        <f t="shared" si="33"/>
        <v>0</v>
      </c>
      <c r="W78" s="28">
        <f t="shared" si="33"/>
        <v>0</v>
      </c>
      <c r="X78" s="28">
        <f t="shared" si="33"/>
        <v>0</v>
      </c>
      <c r="Y78" s="28">
        <f t="shared" si="33"/>
        <v>0</v>
      </c>
      <c r="Z78" s="28">
        <f t="shared" si="33"/>
        <v>0</v>
      </c>
      <c r="AA78" s="28">
        <f t="shared" si="33"/>
        <v>0</v>
      </c>
      <c r="AB78" s="28">
        <f t="shared" si="33"/>
        <v>0</v>
      </c>
    </row>
    <row r="79" spans="2:28" x14ac:dyDescent="0.3">
      <c r="B79" s="1">
        <v>2500</v>
      </c>
      <c r="C79" s="28">
        <f t="shared" ref="C79:L79" si="34">IF(C$25=0,0,C49+10*LOG(C$25/C$26)-33)</f>
        <v>0</v>
      </c>
      <c r="D79" s="28">
        <f t="shared" si="34"/>
        <v>0</v>
      </c>
      <c r="E79" s="28">
        <f t="shared" si="34"/>
        <v>54.801666340110302</v>
      </c>
      <c r="F79" s="28">
        <f t="shared" si="34"/>
        <v>0</v>
      </c>
      <c r="G79" s="28">
        <f t="shared" si="34"/>
        <v>0</v>
      </c>
      <c r="H79" s="28">
        <f t="shared" si="34"/>
        <v>0</v>
      </c>
      <c r="I79" s="28">
        <f t="shared" si="34"/>
        <v>0</v>
      </c>
      <c r="J79" s="28">
        <f t="shared" si="34"/>
        <v>49.398381630138189</v>
      </c>
      <c r="K79" s="28">
        <f t="shared" si="34"/>
        <v>0</v>
      </c>
      <c r="L79" s="28">
        <f t="shared" si="34"/>
        <v>0</v>
      </c>
      <c r="M79" s="28">
        <f t="shared" ref="M79:AB79" si="35">IF(M$25=0,0,M49+10*LOG(M$25/M$26)-33)</f>
        <v>0</v>
      </c>
      <c r="N79" s="28">
        <f t="shared" si="35"/>
        <v>0</v>
      </c>
      <c r="O79" s="28">
        <f t="shared" si="35"/>
        <v>0</v>
      </c>
      <c r="P79" s="28">
        <f t="shared" si="35"/>
        <v>0</v>
      </c>
      <c r="Q79" s="28">
        <f t="shared" si="35"/>
        <v>0</v>
      </c>
      <c r="R79" s="28">
        <f t="shared" si="35"/>
        <v>0</v>
      </c>
      <c r="S79" s="28">
        <f t="shared" si="35"/>
        <v>0</v>
      </c>
      <c r="T79" s="28">
        <f t="shared" si="35"/>
        <v>0</v>
      </c>
      <c r="U79" s="28">
        <f t="shared" si="35"/>
        <v>0</v>
      </c>
      <c r="V79" s="28">
        <f t="shared" si="35"/>
        <v>0</v>
      </c>
      <c r="W79" s="28">
        <f t="shared" si="35"/>
        <v>0</v>
      </c>
      <c r="X79" s="28">
        <f t="shared" si="35"/>
        <v>0</v>
      </c>
      <c r="Y79" s="28">
        <f t="shared" si="35"/>
        <v>0</v>
      </c>
      <c r="Z79" s="28">
        <f t="shared" si="35"/>
        <v>0</v>
      </c>
      <c r="AA79" s="28">
        <f t="shared" si="35"/>
        <v>0</v>
      </c>
      <c r="AB79" s="28">
        <f t="shared" si="35"/>
        <v>0</v>
      </c>
    </row>
    <row r="80" spans="2:28" x14ac:dyDescent="0.3">
      <c r="B80" s="1">
        <v>3150</v>
      </c>
      <c r="C80" s="28">
        <f t="shared" ref="C80:L80" si="36">IF(C$25=0,0,C50+10*LOG(C$25/C$26)-33)</f>
        <v>0</v>
      </c>
      <c r="D80" s="28">
        <f t="shared" si="36"/>
        <v>0</v>
      </c>
      <c r="E80" s="28">
        <f t="shared" si="36"/>
        <v>52.290284770574075</v>
      </c>
      <c r="F80" s="28">
        <f t="shared" si="36"/>
        <v>0</v>
      </c>
      <c r="G80" s="28">
        <f t="shared" si="36"/>
        <v>0</v>
      </c>
      <c r="H80" s="28">
        <f t="shared" si="36"/>
        <v>0</v>
      </c>
      <c r="I80" s="28">
        <f t="shared" si="36"/>
        <v>0</v>
      </c>
      <c r="J80" s="28">
        <f t="shared" si="36"/>
        <v>47.466662215023305</v>
      </c>
      <c r="K80" s="28">
        <f t="shared" si="36"/>
        <v>0</v>
      </c>
      <c r="L80" s="28">
        <f t="shared" si="36"/>
        <v>0</v>
      </c>
      <c r="M80" s="28">
        <f t="shared" ref="M80:AB80" si="37">IF(M$25=0,0,M50+10*LOG(M$25/M$26)-33)</f>
        <v>0</v>
      </c>
      <c r="N80" s="28">
        <f t="shared" si="37"/>
        <v>0</v>
      </c>
      <c r="O80" s="28">
        <f t="shared" si="37"/>
        <v>0</v>
      </c>
      <c r="P80" s="28">
        <f t="shared" si="37"/>
        <v>0</v>
      </c>
      <c r="Q80" s="28">
        <f t="shared" si="37"/>
        <v>0</v>
      </c>
      <c r="R80" s="28">
        <f t="shared" si="37"/>
        <v>0</v>
      </c>
      <c r="S80" s="28">
        <f t="shared" si="37"/>
        <v>0</v>
      </c>
      <c r="T80" s="28">
        <f t="shared" si="37"/>
        <v>0</v>
      </c>
      <c r="U80" s="28">
        <f t="shared" si="37"/>
        <v>0</v>
      </c>
      <c r="V80" s="28">
        <f t="shared" si="37"/>
        <v>0</v>
      </c>
      <c r="W80" s="28">
        <f t="shared" si="37"/>
        <v>0</v>
      </c>
      <c r="X80" s="28">
        <f t="shared" si="37"/>
        <v>0</v>
      </c>
      <c r="Y80" s="28">
        <f t="shared" si="37"/>
        <v>0</v>
      </c>
      <c r="Z80" s="28">
        <f t="shared" si="37"/>
        <v>0</v>
      </c>
      <c r="AA80" s="28">
        <f t="shared" si="37"/>
        <v>0</v>
      </c>
      <c r="AB80" s="28">
        <f t="shared" si="37"/>
        <v>0</v>
      </c>
    </row>
    <row r="81" spans="1:29" x14ac:dyDescent="0.3">
      <c r="B81" s="1">
        <v>4000</v>
      </c>
      <c r="C81" s="28">
        <f t="shared" ref="C81:L81" si="38">IF(C$25=0,0,C51+10*LOG(C$25/C$26)-33)</f>
        <v>0</v>
      </c>
      <c r="D81" s="28">
        <f t="shared" si="38"/>
        <v>0</v>
      </c>
      <c r="E81" s="28">
        <f t="shared" si="38"/>
        <v>49.417740648794037</v>
      </c>
      <c r="F81" s="28">
        <f t="shared" si="38"/>
        <v>0</v>
      </c>
      <c r="G81" s="28">
        <f t="shared" si="38"/>
        <v>0</v>
      </c>
      <c r="H81" s="28">
        <f t="shared" si="38"/>
        <v>0</v>
      </c>
      <c r="I81" s="28">
        <f t="shared" si="38"/>
        <v>0</v>
      </c>
      <c r="J81" s="28">
        <f t="shared" si="38"/>
        <v>45.993932943058383</v>
      </c>
      <c r="K81" s="28">
        <f t="shared" si="38"/>
        <v>0</v>
      </c>
      <c r="L81" s="28">
        <f t="shared" si="38"/>
        <v>0</v>
      </c>
      <c r="M81" s="28">
        <f t="shared" ref="M81:AB81" si="39">IF(M$25=0,0,M51+10*LOG(M$25/M$26)-33)</f>
        <v>0</v>
      </c>
      <c r="N81" s="28">
        <f t="shared" si="39"/>
        <v>0</v>
      </c>
      <c r="O81" s="28">
        <f t="shared" si="39"/>
        <v>0</v>
      </c>
      <c r="P81" s="28">
        <f t="shared" si="39"/>
        <v>0</v>
      </c>
      <c r="Q81" s="28">
        <f t="shared" si="39"/>
        <v>0</v>
      </c>
      <c r="R81" s="28">
        <f t="shared" si="39"/>
        <v>0</v>
      </c>
      <c r="S81" s="28">
        <f t="shared" si="39"/>
        <v>0</v>
      </c>
      <c r="T81" s="28">
        <f t="shared" si="39"/>
        <v>0</v>
      </c>
      <c r="U81" s="28">
        <f t="shared" si="39"/>
        <v>0</v>
      </c>
      <c r="V81" s="28">
        <f t="shared" si="39"/>
        <v>0</v>
      </c>
      <c r="W81" s="28">
        <f t="shared" si="39"/>
        <v>0</v>
      </c>
      <c r="X81" s="28">
        <f t="shared" si="39"/>
        <v>0</v>
      </c>
      <c r="Y81" s="28">
        <f t="shared" si="39"/>
        <v>0</v>
      </c>
      <c r="Z81" s="28">
        <f t="shared" si="39"/>
        <v>0</v>
      </c>
      <c r="AA81" s="28">
        <f t="shared" si="39"/>
        <v>0</v>
      </c>
      <c r="AB81" s="28">
        <f t="shared" si="39"/>
        <v>0</v>
      </c>
    </row>
    <row r="82" spans="1:29" x14ac:dyDescent="0.3">
      <c r="B82" s="1">
        <v>5000</v>
      </c>
      <c r="C82" s="28">
        <f t="shared" ref="C82:L82" si="40">IF(C$25=0,0,C52+10*LOG(C$25/C$26)-33)</f>
        <v>0</v>
      </c>
      <c r="D82" s="28">
        <f t="shared" si="40"/>
        <v>0</v>
      </c>
      <c r="E82" s="28">
        <f t="shared" si="40"/>
        <v>46.249786377927833</v>
      </c>
      <c r="F82" s="28">
        <f t="shared" si="40"/>
        <v>0</v>
      </c>
      <c r="G82" s="28">
        <f t="shared" si="40"/>
        <v>0</v>
      </c>
      <c r="H82" s="28">
        <f t="shared" si="40"/>
        <v>0</v>
      </c>
      <c r="I82" s="28">
        <f t="shared" si="40"/>
        <v>0</v>
      </c>
      <c r="J82" s="28">
        <f t="shared" si="40"/>
        <v>43.485184463299973</v>
      </c>
      <c r="K82" s="28">
        <f t="shared" si="40"/>
        <v>0</v>
      </c>
      <c r="L82" s="28">
        <f t="shared" si="40"/>
        <v>0</v>
      </c>
      <c r="M82" s="28">
        <f t="shared" ref="M82:AB82" si="41">IF(M$25=0,0,M52+10*LOG(M$25/M$26)-33)</f>
        <v>0</v>
      </c>
      <c r="N82" s="28">
        <f t="shared" si="41"/>
        <v>0</v>
      </c>
      <c r="O82" s="28">
        <f t="shared" si="41"/>
        <v>0</v>
      </c>
      <c r="P82" s="28">
        <f t="shared" si="41"/>
        <v>0</v>
      </c>
      <c r="Q82" s="28">
        <f t="shared" si="41"/>
        <v>0</v>
      </c>
      <c r="R82" s="28">
        <f t="shared" si="41"/>
        <v>0</v>
      </c>
      <c r="S82" s="28">
        <f t="shared" si="41"/>
        <v>0</v>
      </c>
      <c r="T82" s="28">
        <f t="shared" si="41"/>
        <v>0</v>
      </c>
      <c r="U82" s="28">
        <f t="shared" si="41"/>
        <v>0</v>
      </c>
      <c r="V82" s="28">
        <f t="shared" si="41"/>
        <v>0</v>
      </c>
      <c r="W82" s="28">
        <f t="shared" si="41"/>
        <v>0</v>
      </c>
      <c r="X82" s="28">
        <f t="shared" si="41"/>
        <v>0</v>
      </c>
      <c r="Y82" s="28">
        <f t="shared" si="41"/>
        <v>0</v>
      </c>
      <c r="Z82" s="28">
        <f t="shared" si="41"/>
        <v>0</v>
      </c>
      <c r="AA82" s="28">
        <f t="shared" si="41"/>
        <v>0</v>
      </c>
      <c r="AB82" s="28">
        <f t="shared" si="41"/>
        <v>0</v>
      </c>
    </row>
    <row r="83" spans="1:29" x14ac:dyDescent="0.3">
      <c r="B83" s="1">
        <v>6300</v>
      </c>
      <c r="C83" s="28">
        <f t="shared" ref="C83:L83" si="42">IF(C$25=0,0,C53+10*LOG(C$25/C$26)-33)</f>
        <v>0</v>
      </c>
      <c r="D83" s="28">
        <f t="shared" si="42"/>
        <v>0</v>
      </c>
      <c r="E83" s="28">
        <f t="shared" si="42"/>
        <v>43.001329312367758</v>
      </c>
      <c r="F83" s="28">
        <f t="shared" si="42"/>
        <v>0</v>
      </c>
      <c r="G83" s="28">
        <f t="shared" si="42"/>
        <v>0</v>
      </c>
      <c r="H83" s="28">
        <f t="shared" si="42"/>
        <v>0</v>
      </c>
      <c r="I83" s="28">
        <f t="shared" si="42"/>
        <v>0</v>
      </c>
      <c r="J83" s="28">
        <f t="shared" si="42"/>
        <v>41.601458324704808</v>
      </c>
      <c r="K83" s="28">
        <f t="shared" si="42"/>
        <v>0</v>
      </c>
      <c r="L83" s="28">
        <f t="shared" si="42"/>
        <v>0</v>
      </c>
      <c r="M83" s="28">
        <f t="shared" ref="M83:AB83" si="43">IF(M$25=0,0,M53+10*LOG(M$25/M$26)-33)</f>
        <v>0</v>
      </c>
      <c r="N83" s="28">
        <f t="shared" si="43"/>
        <v>0</v>
      </c>
      <c r="O83" s="28">
        <f t="shared" si="43"/>
        <v>0</v>
      </c>
      <c r="P83" s="28">
        <f t="shared" si="43"/>
        <v>0</v>
      </c>
      <c r="Q83" s="28">
        <f t="shared" si="43"/>
        <v>0</v>
      </c>
      <c r="R83" s="28">
        <f t="shared" si="43"/>
        <v>0</v>
      </c>
      <c r="S83" s="28">
        <f t="shared" si="43"/>
        <v>0</v>
      </c>
      <c r="T83" s="28">
        <f t="shared" si="43"/>
        <v>0</v>
      </c>
      <c r="U83" s="28">
        <f t="shared" si="43"/>
        <v>0</v>
      </c>
      <c r="V83" s="28">
        <f t="shared" si="43"/>
        <v>0</v>
      </c>
      <c r="W83" s="28">
        <f t="shared" si="43"/>
        <v>0</v>
      </c>
      <c r="X83" s="28">
        <f t="shared" si="43"/>
        <v>0</v>
      </c>
      <c r="Y83" s="28">
        <f t="shared" si="43"/>
        <v>0</v>
      </c>
      <c r="Z83" s="28">
        <f t="shared" si="43"/>
        <v>0</v>
      </c>
      <c r="AA83" s="28">
        <f t="shared" si="43"/>
        <v>0</v>
      </c>
      <c r="AB83" s="28">
        <f t="shared" si="43"/>
        <v>0</v>
      </c>
    </row>
    <row r="84" spans="1:29" x14ac:dyDescent="0.3">
      <c r="B84" s="1">
        <v>8000</v>
      </c>
      <c r="C84" s="28">
        <f t="shared" ref="C84:L84" si="44">IF(C$25=0,0,C54+10*LOG(C$25/C$26)-33)</f>
        <v>0</v>
      </c>
      <c r="D84" s="28">
        <f t="shared" si="44"/>
        <v>0</v>
      </c>
      <c r="E84" s="28">
        <f t="shared" si="44"/>
        <v>40.364139744765481</v>
      </c>
      <c r="F84" s="28">
        <f t="shared" si="44"/>
        <v>0</v>
      </c>
      <c r="G84" s="28">
        <f t="shared" si="44"/>
        <v>0</v>
      </c>
      <c r="H84" s="28">
        <f t="shared" si="44"/>
        <v>0</v>
      </c>
      <c r="I84" s="28">
        <f t="shared" si="44"/>
        <v>0</v>
      </c>
      <c r="J84" s="28">
        <f t="shared" si="44"/>
        <v>39.552196610925179</v>
      </c>
      <c r="K84" s="28">
        <f t="shared" si="44"/>
        <v>0</v>
      </c>
      <c r="L84" s="28">
        <f t="shared" si="44"/>
        <v>0</v>
      </c>
      <c r="M84" s="28">
        <f t="shared" ref="M84:AB84" si="45">IF(M$25=0,0,M54+10*LOG(M$25/M$26)-33)</f>
        <v>0</v>
      </c>
      <c r="N84" s="28">
        <f t="shared" si="45"/>
        <v>0</v>
      </c>
      <c r="O84" s="28">
        <f t="shared" si="45"/>
        <v>0</v>
      </c>
      <c r="P84" s="28">
        <f t="shared" si="45"/>
        <v>0</v>
      </c>
      <c r="Q84" s="28">
        <f t="shared" si="45"/>
        <v>0</v>
      </c>
      <c r="R84" s="28">
        <f t="shared" si="45"/>
        <v>0</v>
      </c>
      <c r="S84" s="28">
        <f t="shared" si="45"/>
        <v>0</v>
      </c>
      <c r="T84" s="28">
        <f t="shared" si="45"/>
        <v>0</v>
      </c>
      <c r="U84" s="28">
        <f t="shared" si="45"/>
        <v>0</v>
      </c>
      <c r="V84" s="28">
        <f t="shared" si="45"/>
        <v>0</v>
      </c>
      <c r="W84" s="28">
        <f t="shared" si="45"/>
        <v>0</v>
      </c>
      <c r="X84" s="28">
        <f t="shared" si="45"/>
        <v>0</v>
      </c>
      <c r="Y84" s="28">
        <f t="shared" si="45"/>
        <v>0</v>
      </c>
      <c r="Z84" s="28">
        <f t="shared" si="45"/>
        <v>0</v>
      </c>
      <c r="AA84" s="28">
        <f t="shared" si="45"/>
        <v>0</v>
      </c>
      <c r="AB84" s="28">
        <f t="shared" si="45"/>
        <v>0</v>
      </c>
    </row>
    <row r="85" spans="1:29" x14ac:dyDescent="0.3">
      <c r="B85" s="1">
        <v>10000</v>
      </c>
      <c r="C85" s="28">
        <f t="shared" ref="C85:L85" si="46">IF(C$25=0,0,C55+10*LOG(C$25/C$26)-33)</f>
        <v>0</v>
      </c>
      <c r="D85" s="28">
        <f t="shared" si="46"/>
        <v>0</v>
      </c>
      <c r="E85" s="28">
        <f t="shared" si="46"/>
        <v>38.047239722720775</v>
      </c>
      <c r="F85" s="28">
        <f t="shared" si="46"/>
        <v>0</v>
      </c>
      <c r="G85" s="28">
        <f t="shared" si="46"/>
        <v>0</v>
      </c>
      <c r="H85" s="28">
        <f t="shared" si="46"/>
        <v>0</v>
      </c>
      <c r="I85" s="28">
        <f t="shared" si="46"/>
        <v>0</v>
      </c>
      <c r="J85" s="28">
        <f t="shared" si="46"/>
        <v>37.885184463299979</v>
      </c>
      <c r="K85" s="28">
        <f t="shared" si="46"/>
        <v>0</v>
      </c>
      <c r="L85" s="28">
        <f t="shared" si="46"/>
        <v>0</v>
      </c>
      <c r="M85" s="28">
        <f t="shared" ref="M85:AB85" si="47">IF(M$25=0,0,M55+10*LOG(M$25/M$26)-33)</f>
        <v>0</v>
      </c>
      <c r="N85" s="28">
        <f t="shared" si="47"/>
        <v>0</v>
      </c>
      <c r="O85" s="28">
        <f t="shared" si="47"/>
        <v>0</v>
      </c>
      <c r="P85" s="28">
        <f t="shared" si="47"/>
        <v>0</v>
      </c>
      <c r="Q85" s="28">
        <f t="shared" si="47"/>
        <v>0</v>
      </c>
      <c r="R85" s="28">
        <f t="shared" si="47"/>
        <v>0</v>
      </c>
      <c r="S85" s="28">
        <f t="shared" si="47"/>
        <v>0</v>
      </c>
      <c r="T85" s="28">
        <f t="shared" si="47"/>
        <v>0</v>
      </c>
      <c r="U85" s="28">
        <f t="shared" si="47"/>
        <v>0</v>
      </c>
      <c r="V85" s="28">
        <f t="shared" si="47"/>
        <v>0</v>
      </c>
      <c r="W85" s="28">
        <f t="shared" si="47"/>
        <v>0</v>
      </c>
      <c r="X85" s="28">
        <f t="shared" si="47"/>
        <v>0</v>
      </c>
      <c r="Y85" s="28">
        <f t="shared" si="47"/>
        <v>0</v>
      </c>
      <c r="Z85" s="28">
        <f t="shared" si="47"/>
        <v>0</v>
      </c>
      <c r="AA85" s="28">
        <f t="shared" si="47"/>
        <v>0</v>
      </c>
      <c r="AB85" s="28">
        <f t="shared" si="47"/>
        <v>0</v>
      </c>
    </row>
    <row r="88" spans="1:29" x14ac:dyDescent="0.3">
      <c r="A88" s="2" t="s">
        <v>76</v>
      </c>
      <c r="B88" s="12" t="s">
        <v>75</v>
      </c>
      <c r="C88" s="2" t="s">
        <v>0</v>
      </c>
      <c r="D88" s="2" t="s">
        <v>1</v>
      </c>
      <c r="E88" s="2" t="s">
        <v>2</v>
      </c>
      <c r="F88" s="2" t="s">
        <v>3</v>
      </c>
      <c r="G88" s="2" t="s">
        <v>4</v>
      </c>
      <c r="H88" s="2" t="s">
        <v>5</v>
      </c>
      <c r="I88" s="2" t="s">
        <v>6</v>
      </c>
      <c r="J88" s="2" t="s">
        <v>7</v>
      </c>
      <c r="K88" s="2" t="s">
        <v>8</v>
      </c>
      <c r="L88" s="2" t="s">
        <v>9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 t="s">
        <v>77</v>
      </c>
    </row>
    <row r="89" spans="1:29" x14ac:dyDescent="0.3">
      <c r="A89" s="5">
        <v>-30.3</v>
      </c>
      <c r="B89" s="1">
        <v>50</v>
      </c>
      <c r="C89" s="31">
        <f t="shared" ref="C89:AB89" si="48">IF(C62=0,0,10^((C62+$A89)/10))</f>
        <v>0</v>
      </c>
      <c r="D89" s="31">
        <f t="shared" si="48"/>
        <v>0</v>
      </c>
      <c r="E89" s="31">
        <f t="shared" si="48"/>
        <v>4767.1331196073988</v>
      </c>
      <c r="F89" s="31">
        <f t="shared" si="48"/>
        <v>0</v>
      </c>
      <c r="G89" s="31">
        <f t="shared" si="48"/>
        <v>0</v>
      </c>
      <c r="H89" s="31">
        <f t="shared" si="48"/>
        <v>0</v>
      </c>
      <c r="I89" s="31">
        <f t="shared" si="48"/>
        <v>0</v>
      </c>
      <c r="J89" s="31">
        <f t="shared" si="48"/>
        <v>1404.7675568084185</v>
      </c>
      <c r="K89" s="31">
        <f t="shared" si="48"/>
        <v>0</v>
      </c>
      <c r="L89" s="31">
        <f t="shared" si="48"/>
        <v>0</v>
      </c>
      <c r="M89" s="31">
        <f t="shared" si="48"/>
        <v>0</v>
      </c>
      <c r="N89" s="31">
        <f t="shared" si="48"/>
        <v>0</v>
      </c>
      <c r="O89" s="31">
        <f t="shared" si="48"/>
        <v>0</v>
      </c>
      <c r="P89" s="31">
        <f t="shared" si="48"/>
        <v>0</v>
      </c>
      <c r="Q89" s="31">
        <f t="shared" si="48"/>
        <v>0</v>
      </c>
      <c r="R89" s="31">
        <f t="shared" si="48"/>
        <v>0</v>
      </c>
      <c r="S89" s="31">
        <f t="shared" si="48"/>
        <v>0</v>
      </c>
      <c r="T89" s="31">
        <f t="shared" si="48"/>
        <v>0</v>
      </c>
      <c r="U89" s="31">
        <f t="shared" si="48"/>
        <v>0</v>
      </c>
      <c r="V89" s="31">
        <f t="shared" si="48"/>
        <v>0</v>
      </c>
      <c r="W89" s="31">
        <f t="shared" si="48"/>
        <v>0</v>
      </c>
      <c r="X89" s="31">
        <f t="shared" si="48"/>
        <v>0</v>
      </c>
      <c r="Y89" s="31">
        <f t="shared" si="48"/>
        <v>0</v>
      </c>
      <c r="Z89" s="31">
        <f t="shared" si="48"/>
        <v>0</v>
      </c>
      <c r="AA89" s="31">
        <f t="shared" si="48"/>
        <v>0</v>
      </c>
      <c r="AB89" s="31">
        <f t="shared" si="48"/>
        <v>0</v>
      </c>
      <c r="AC89" s="27">
        <f>SUM(C89:AB89)</f>
        <v>6171.9006764158175</v>
      </c>
    </row>
    <row r="90" spans="1:29" x14ac:dyDescent="0.3">
      <c r="A90" s="5">
        <v>-26.3</v>
      </c>
      <c r="B90" s="1">
        <v>63</v>
      </c>
      <c r="C90" s="31">
        <f t="shared" ref="C90:D112" si="49">IF(C63=0,0,10^((C63+$A90)/10))</f>
        <v>0</v>
      </c>
      <c r="D90" s="31">
        <f t="shared" si="49"/>
        <v>0</v>
      </c>
      <c r="E90" s="31">
        <f t="shared" ref="E90:AB90" si="50">IF(E63=0,0,10^((E63+$A90)/10))</f>
        <v>8273.6745188744371</v>
      </c>
      <c r="F90" s="31">
        <f t="shared" si="50"/>
        <v>0</v>
      </c>
      <c r="G90" s="31">
        <f t="shared" si="50"/>
        <v>0</v>
      </c>
      <c r="H90" s="31">
        <f t="shared" si="50"/>
        <v>0</v>
      </c>
      <c r="I90" s="31">
        <f t="shared" si="50"/>
        <v>0</v>
      </c>
      <c r="J90" s="31">
        <f t="shared" si="50"/>
        <v>5040.3732287730754</v>
      </c>
      <c r="K90" s="31">
        <f t="shared" si="50"/>
        <v>0</v>
      </c>
      <c r="L90" s="31">
        <f t="shared" si="50"/>
        <v>0</v>
      </c>
      <c r="M90" s="31">
        <f t="shared" si="50"/>
        <v>0</v>
      </c>
      <c r="N90" s="31">
        <f t="shared" si="50"/>
        <v>0</v>
      </c>
      <c r="O90" s="31">
        <f t="shared" si="50"/>
        <v>0</v>
      </c>
      <c r="P90" s="31">
        <f t="shared" si="50"/>
        <v>0</v>
      </c>
      <c r="Q90" s="31">
        <f t="shared" si="50"/>
        <v>0</v>
      </c>
      <c r="R90" s="31">
        <f t="shared" si="50"/>
        <v>0</v>
      </c>
      <c r="S90" s="31">
        <f t="shared" si="50"/>
        <v>0</v>
      </c>
      <c r="T90" s="31">
        <f t="shared" si="50"/>
        <v>0</v>
      </c>
      <c r="U90" s="31">
        <f t="shared" si="50"/>
        <v>0</v>
      </c>
      <c r="V90" s="31">
        <f t="shared" si="50"/>
        <v>0</v>
      </c>
      <c r="W90" s="31">
        <f t="shared" si="50"/>
        <v>0</v>
      </c>
      <c r="X90" s="31">
        <f t="shared" si="50"/>
        <v>0</v>
      </c>
      <c r="Y90" s="31">
        <f t="shared" si="50"/>
        <v>0</v>
      </c>
      <c r="Z90" s="31">
        <f t="shared" si="50"/>
        <v>0</v>
      </c>
      <c r="AA90" s="31">
        <f t="shared" si="50"/>
        <v>0</v>
      </c>
      <c r="AB90" s="31">
        <f t="shared" si="50"/>
        <v>0</v>
      </c>
      <c r="AC90" s="27">
        <f t="shared" ref="AC90:AC112" si="51">SUM(C90:AB90)</f>
        <v>13314.047747647513</v>
      </c>
    </row>
    <row r="91" spans="1:29" x14ac:dyDescent="0.3">
      <c r="A91" s="5">
        <v>-22.6</v>
      </c>
      <c r="B91" s="1">
        <v>80</v>
      </c>
      <c r="C91" s="31">
        <f t="shared" si="49"/>
        <v>0</v>
      </c>
      <c r="D91" s="31">
        <f t="shared" si="49"/>
        <v>0</v>
      </c>
      <c r="E91" s="31">
        <f t="shared" ref="E91:AB91" si="52">IF(E64=0,0,10^((E64+$A91)/10))</f>
        <v>16043.410087275452</v>
      </c>
      <c r="F91" s="31">
        <f t="shared" si="52"/>
        <v>0</v>
      </c>
      <c r="G91" s="31">
        <f t="shared" si="52"/>
        <v>0</v>
      </c>
      <c r="H91" s="31">
        <f t="shared" si="52"/>
        <v>0</v>
      </c>
      <c r="I91" s="31">
        <f t="shared" si="52"/>
        <v>0</v>
      </c>
      <c r="J91" s="31">
        <f t="shared" si="52"/>
        <v>6709.9418541011401</v>
      </c>
      <c r="K91" s="31">
        <f t="shared" si="52"/>
        <v>0</v>
      </c>
      <c r="L91" s="31">
        <f t="shared" si="52"/>
        <v>0</v>
      </c>
      <c r="M91" s="31">
        <f t="shared" si="52"/>
        <v>0</v>
      </c>
      <c r="N91" s="31">
        <f t="shared" si="52"/>
        <v>0</v>
      </c>
      <c r="O91" s="31">
        <f t="shared" si="52"/>
        <v>0</v>
      </c>
      <c r="P91" s="31">
        <f t="shared" si="52"/>
        <v>0</v>
      </c>
      <c r="Q91" s="31">
        <f t="shared" si="52"/>
        <v>0</v>
      </c>
      <c r="R91" s="31">
        <f t="shared" si="52"/>
        <v>0</v>
      </c>
      <c r="S91" s="31">
        <f t="shared" si="52"/>
        <v>0</v>
      </c>
      <c r="T91" s="31">
        <f t="shared" si="52"/>
        <v>0</v>
      </c>
      <c r="U91" s="31">
        <f t="shared" si="52"/>
        <v>0</v>
      </c>
      <c r="V91" s="31">
        <f t="shared" si="52"/>
        <v>0</v>
      </c>
      <c r="W91" s="31">
        <f t="shared" si="52"/>
        <v>0</v>
      </c>
      <c r="X91" s="31">
        <f t="shared" si="52"/>
        <v>0</v>
      </c>
      <c r="Y91" s="31">
        <f t="shared" si="52"/>
        <v>0</v>
      </c>
      <c r="Z91" s="31">
        <f t="shared" si="52"/>
        <v>0</v>
      </c>
      <c r="AA91" s="31">
        <f t="shared" si="52"/>
        <v>0</v>
      </c>
      <c r="AB91" s="31">
        <f t="shared" si="52"/>
        <v>0</v>
      </c>
      <c r="AC91" s="27">
        <f t="shared" si="51"/>
        <v>22753.35194137659</v>
      </c>
    </row>
    <row r="92" spans="1:29" x14ac:dyDescent="0.3">
      <c r="A92" s="5">
        <v>-19.2</v>
      </c>
      <c r="B92" s="1">
        <v>100</v>
      </c>
      <c r="C92" s="31">
        <f t="shared" si="49"/>
        <v>0</v>
      </c>
      <c r="D92" s="31">
        <f t="shared" si="49"/>
        <v>0</v>
      </c>
      <c r="E92" s="31">
        <f t="shared" ref="E92:AB92" si="53">IF(E65=0,0,10^((E65+$A92)/10))</f>
        <v>14282.370356236985</v>
      </c>
      <c r="F92" s="31">
        <f t="shared" si="53"/>
        <v>0</v>
      </c>
      <c r="G92" s="31">
        <f t="shared" si="53"/>
        <v>0</v>
      </c>
      <c r="H92" s="31">
        <f t="shared" si="53"/>
        <v>0</v>
      </c>
      <c r="I92" s="31">
        <f t="shared" si="53"/>
        <v>0</v>
      </c>
      <c r="J92" s="31">
        <f t="shared" si="53"/>
        <v>7828.3766394208869</v>
      </c>
      <c r="K92" s="31">
        <f t="shared" si="53"/>
        <v>0</v>
      </c>
      <c r="L92" s="31">
        <f t="shared" si="53"/>
        <v>0</v>
      </c>
      <c r="M92" s="31">
        <f t="shared" si="53"/>
        <v>0</v>
      </c>
      <c r="N92" s="31">
        <f t="shared" si="53"/>
        <v>0</v>
      </c>
      <c r="O92" s="31">
        <f t="shared" si="53"/>
        <v>0</v>
      </c>
      <c r="P92" s="31">
        <f t="shared" si="53"/>
        <v>0</v>
      </c>
      <c r="Q92" s="31">
        <f t="shared" si="53"/>
        <v>0</v>
      </c>
      <c r="R92" s="31">
        <f t="shared" si="53"/>
        <v>0</v>
      </c>
      <c r="S92" s="31">
        <f t="shared" si="53"/>
        <v>0</v>
      </c>
      <c r="T92" s="31">
        <f t="shared" si="53"/>
        <v>0</v>
      </c>
      <c r="U92" s="31">
        <f t="shared" si="53"/>
        <v>0</v>
      </c>
      <c r="V92" s="31">
        <f t="shared" si="53"/>
        <v>0</v>
      </c>
      <c r="W92" s="31">
        <f t="shared" si="53"/>
        <v>0</v>
      </c>
      <c r="X92" s="31">
        <f t="shared" si="53"/>
        <v>0</v>
      </c>
      <c r="Y92" s="31">
        <f t="shared" si="53"/>
        <v>0</v>
      </c>
      <c r="Z92" s="31">
        <f t="shared" si="53"/>
        <v>0</v>
      </c>
      <c r="AA92" s="31">
        <f t="shared" si="53"/>
        <v>0</v>
      </c>
      <c r="AB92" s="31">
        <f t="shared" si="53"/>
        <v>0</v>
      </c>
      <c r="AC92" s="27">
        <f t="shared" si="51"/>
        <v>22110.746995657872</v>
      </c>
    </row>
    <row r="93" spans="1:29" x14ac:dyDescent="0.3">
      <c r="A93" s="5">
        <v>-16.100000000000001</v>
      </c>
      <c r="B93" s="1">
        <v>125</v>
      </c>
      <c r="C93" s="31">
        <f t="shared" si="49"/>
        <v>0</v>
      </c>
      <c r="D93" s="31">
        <f t="shared" si="49"/>
        <v>0</v>
      </c>
      <c r="E93" s="31">
        <f t="shared" ref="E93:AB93" si="54">IF(E66=0,0,10^((E66+$A93)/10))</f>
        <v>15925.014681224098</v>
      </c>
      <c r="F93" s="31">
        <f t="shared" si="54"/>
        <v>0</v>
      </c>
      <c r="G93" s="31">
        <f t="shared" si="54"/>
        <v>0</v>
      </c>
      <c r="H93" s="31">
        <f t="shared" si="54"/>
        <v>0</v>
      </c>
      <c r="I93" s="31">
        <f t="shared" si="54"/>
        <v>0</v>
      </c>
      <c r="J93" s="31">
        <f t="shared" si="54"/>
        <v>14213.882208524534</v>
      </c>
      <c r="K93" s="31">
        <f t="shared" si="54"/>
        <v>0</v>
      </c>
      <c r="L93" s="31">
        <f t="shared" si="54"/>
        <v>0</v>
      </c>
      <c r="M93" s="31">
        <f t="shared" si="54"/>
        <v>0</v>
      </c>
      <c r="N93" s="31">
        <f t="shared" si="54"/>
        <v>0</v>
      </c>
      <c r="O93" s="31">
        <f t="shared" si="54"/>
        <v>0</v>
      </c>
      <c r="P93" s="31">
        <f t="shared" si="54"/>
        <v>0</v>
      </c>
      <c r="Q93" s="31">
        <f t="shared" si="54"/>
        <v>0</v>
      </c>
      <c r="R93" s="31">
        <f t="shared" si="54"/>
        <v>0</v>
      </c>
      <c r="S93" s="31">
        <f t="shared" si="54"/>
        <v>0</v>
      </c>
      <c r="T93" s="31">
        <f t="shared" si="54"/>
        <v>0</v>
      </c>
      <c r="U93" s="31">
        <f t="shared" si="54"/>
        <v>0</v>
      </c>
      <c r="V93" s="31">
        <f t="shared" si="54"/>
        <v>0</v>
      </c>
      <c r="W93" s="31">
        <f t="shared" si="54"/>
        <v>0</v>
      </c>
      <c r="X93" s="31">
        <f t="shared" si="54"/>
        <v>0</v>
      </c>
      <c r="Y93" s="31">
        <f t="shared" si="54"/>
        <v>0</v>
      </c>
      <c r="Z93" s="31">
        <f t="shared" si="54"/>
        <v>0</v>
      </c>
      <c r="AA93" s="31">
        <f t="shared" si="54"/>
        <v>0</v>
      </c>
      <c r="AB93" s="31">
        <f t="shared" si="54"/>
        <v>0</v>
      </c>
      <c r="AC93" s="27">
        <f t="shared" si="51"/>
        <v>30138.896889748634</v>
      </c>
    </row>
    <row r="94" spans="1:29" x14ac:dyDescent="0.3">
      <c r="A94" s="5">
        <v>-13.4</v>
      </c>
      <c r="B94" s="1">
        <v>160</v>
      </c>
      <c r="C94" s="31">
        <f t="shared" si="49"/>
        <v>0</v>
      </c>
      <c r="D94" s="31">
        <f t="shared" si="49"/>
        <v>0</v>
      </c>
      <c r="E94" s="31">
        <f t="shared" ref="E94:AB94" si="55">IF(E67=0,0,10^((E67+$A94)/10))</f>
        <v>27522.397597617961</v>
      </c>
      <c r="F94" s="31">
        <f t="shared" si="55"/>
        <v>0</v>
      </c>
      <c r="G94" s="31">
        <f t="shared" si="55"/>
        <v>0</v>
      </c>
      <c r="H94" s="31">
        <f t="shared" si="55"/>
        <v>0</v>
      </c>
      <c r="I94" s="31">
        <f t="shared" si="55"/>
        <v>0</v>
      </c>
      <c r="J94" s="31">
        <f t="shared" si="55"/>
        <v>21866.21252086743</v>
      </c>
      <c r="K94" s="31">
        <f t="shared" si="55"/>
        <v>0</v>
      </c>
      <c r="L94" s="31">
        <f t="shared" si="55"/>
        <v>0</v>
      </c>
      <c r="M94" s="31">
        <f t="shared" si="55"/>
        <v>0</v>
      </c>
      <c r="N94" s="31">
        <f t="shared" si="55"/>
        <v>0</v>
      </c>
      <c r="O94" s="31">
        <f t="shared" si="55"/>
        <v>0</v>
      </c>
      <c r="P94" s="31">
        <f t="shared" si="55"/>
        <v>0</v>
      </c>
      <c r="Q94" s="31">
        <f t="shared" si="55"/>
        <v>0</v>
      </c>
      <c r="R94" s="31">
        <f t="shared" si="55"/>
        <v>0</v>
      </c>
      <c r="S94" s="31">
        <f t="shared" si="55"/>
        <v>0</v>
      </c>
      <c r="T94" s="31">
        <f t="shared" si="55"/>
        <v>0</v>
      </c>
      <c r="U94" s="31">
        <f t="shared" si="55"/>
        <v>0</v>
      </c>
      <c r="V94" s="31">
        <f t="shared" si="55"/>
        <v>0</v>
      </c>
      <c r="W94" s="31">
        <f t="shared" si="55"/>
        <v>0</v>
      </c>
      <c r="X94" s="31">
        <f t="shared" si="55"/>
        <v>0</v>
      </c>
      <c r="Y94" s="31">
        <f t="shared" si="55"/>
        <v>0</v>
      </c>
      <c r="Z94" s="31">
        <f t="shared" si="55"/>
        <v>0</v>
      </c>
      <c r="AA94" s="31">
        <f t="shared" si="55"/>
        <v>0</v>
      </c>
      <c r="AB94" s="31">
        <f t="shared" si="55"/>
        <v>0</v>
      </c>
      <c r="AC94" s="27">
        <f t="shared" si="51"/>
        <v>49388.610118485391</v>
      </c>
    </row>
    <row r="95" spans="1:29" x14ac:dyDescent="0.3">
      <c r="A95" s="5">
        <v>-10.9</v>
      </c>
      <c r="B95" s="1">
        <v>200</v>
      </c>
      <c r="C95" s="31">
        <f t="shared" si="49"/>
        <v>0</v>
      </c>
      <c r="D95" s="31">
        <f t="shared" si="49"/>
        <v>0</v>
      </c>
      <c r="E95" s="31">
        <f t="shared" ref="E95:AB95" si="56">IF(E68=0,0,10^((E68+$A95)/10))</f>
        <v>48022.14948316793</v>
      </c>
      <c r="F95" s="31">
        <f t="shared" si="56"/>
        <v>0</v>
      </c>
      <c r="G95" s="31">
        <f t="shared" si="56"/>
        <v>0</v>
      </c>
      <c r="H95" s="31">
        <f t="shared" si="56"/>
        <v>0</v>
      </c>
      <c r="I95" s="31">
        <f t="shared" si="56"/>
        <v>0</v>
      </c>
      <c r="J95" s="31">
        <f t="shared" si="56"/>
        <v>25485.502211833696</v>
      </c>
      <c r="K95" s="31">
        <f t="shared" si="56"/>
        <v>0</v>
      </c>
      <c r="L95" s="31">
        <f t="shared" si="56"/>
        <v>0</v>
      </c>
      <c r="M95" s="31">
        <f t="shared" si="56"/>
        <v>0</v>
      </c>
      <c r="N95" s="31">
        <f t="shared" si="56"/>
        <v>0</v>
      </c>
      <c r="O95" s="31">
        <f t="shared" si="56"/>
        <v>0</v>
      </c>
      <c r="P95" s="31">
        <f t="shared" si="56"/>
        <v>0</v>
      </c>
      <c r="Q95" s="31">
        <f t="shared" si="56"/>
        <v>0</v>
      </c>
      <c r="R95" s="31">
        <f t="shared" si="56"/>
        <v>0</v>
      </c>
      <c r="S95" s="31">
        <f t="shared" si="56"/>
        <v>0</v>
      </c>
      <c r="T95" s="31">
        <f t="shared" si="56"/>
        <v>0</v>
      </c>
      <c r="U95" s="31">
        <f t="shared" si="56"/>
        <v>0</v>
      </c>
      <c r="V95" s="31">
        <f t="shared" si="56"/>
        <v>0</v>
      </c>
      <c r="W95" s="31">
        <f t="shared" si="56"/>
        <v>0</v>
      </c>
      <c r="X95" s="31">
        <f t="shared" si="56"/>
        <v>0</v>
      </c>
      <c r="Y95" s="31">
        <f t="shared" si="56"/>
        <v>0</v>
      </c>
      <c r="Z95" s="31">
        <f t="shared" si="56"/>
        <v>0</v>
      </c>
      <c r="AA95" s="31">
        <f t="shared" si="56"/>
        <v>0</v>
      </c>
      <c r="AB95" s="31">
        <f t="shared" si="56"/>
        <v>0</v>
      </c>
      <c r="AC95" s="27">
        <f t="shared" si="51"/>
        <v>73507.651695001623</v>
      </c>
    </row>
    <row r="96" spans="1:29" x14ac:dyDescent="0.3">
      <c r="A96" s="5">
        <v>-8.6</v>
      </c>
      <c r="B96" s="1">
        <v>250</v>
      </c>
      <c r="C96" s="31">
        <f t="shared" si="49"/>
        <v>0</v>
      </c>
      <c r="D96" s="31">
        <f t="shared" si="49"/>
        <v>0</v>
      </c>
      <c r="E96" s="31">
        <f t="shared" ref="E96:AB96" si="57">IF(E69=0,0,10^((E69+$A96)/10))</f>
        <v>117540.09123089261</v>
      </c>
      <c r="F96" s="31">
        <f t="shared" si="57"/>
        <v>0</v>
      </c>
      <c r="G96" s="31">
        <f t="shared" si="57"/>
        <v>0</v>
      </c>
      <c r="H96" s="31">
        <f t="shared" si="57"/>
        <v>0</v>
      </c>
      <c r="I96" s="31">
        <f t="shared" si="57"/>
        <v>0</v>
      </c>
      <c r="J96" s="31">
        <f t="shared" si="57"/>
        <v>54968.262477491895</v>
      </c>
      <c r="K96" s="31">
        <f t="shared" si="57"/>
        <v>0</v>
      </c>
      <c r="L96" s="31">
        <f t="shared" si="57"/>
        <v>0</v>
      </c>
      <c r="M96" s="31">
        <f t="shared" si="57"/>
        <v>0</v>
      </c>
      <c r="N96" s="31">
        <f t="shared" si="57"/>
        <v>0</v>
      </c>
      <c r="O96" s="31">
        <f t="shared" si="57"/>
        <v>0</v>
      </c>
      <c r="P96" s="31">
        <f t="shared" si="57"/>
        <v>0</v>
      </c>
      <c r="Q96" s="31">
        <f t="shared" si="57"/>
        <v>0</v>
      </c>
      <c r="R96" s="31">
        <f t="shared" si="57"/>
        <v>0</v>
      </c>
      <c r="S96" s="31">
        <f t="shared" si="57"/>
        <v>0</v>
      </c>
      <c r="T96" s="31">
        <f t="shared" si="57"/>
        <v>0</v>
      </c>
      <c r="U96" s="31">
        <f t="shared" si="57"/>
        <v>0</v>
      </c>
      <c r="V96" s="31">
        <f t="shared" si="57"/>
        <v>0</v>
      </c>
      <c r="W96" s="31">
        <f t="shared" si="57"/>
        <v>0</v>
      </c>
      <c r="X96" s="31">
        <f t="shared" si="57"/>
        <v>0</v>
      </c>
      <c r="Y96" s="31">
        <f t="shared" si="57"/>
        <v>0</v>
      </c>
      <c r="Z96" s="31">
        <f t="shared" si="57"/>
        <v>0</v>
      </c>
      <c r="AA96" s="31">
        <f t="shared" si="57"/>
        <v>0</v>
      </c>
      <c r="AB96" s="31">
        <f t="shared" si="57"/>
        <v>0</v>
      </c>
      <c r="AC96" s="27">
        <f t="shared" si="51"/>
        <v>172508.3537083845</v>
      </c>
    </row>
    <row r="97" spans="1:29" x14ac:dyDescent="0.3">
      <c r="A97" s="5">
        <v>-6.6</v>
      </c>
      <c r="B97" s="1">
        <v>315</v>
      </c>
      <c r="C97" s="31">
        <f t="shared" si="49"/>
        <v>0</v>
      </c>
      <c r="D97" s="31">
        <f t="shared" si="49"/>
        <v>0</v>
      </c>
      <c r="E97" s="31">
        <f t="shared" ref="E97:AB97" si="58">IF(E70=0,0,10^((E70+$A97)/10))</f>
        <v>178294.7543387459</v>
      </c>
      <c r="F97" s="31">
        <f t="shared" si="58"/>
        <v>0</v>
      </c>
      <c r="G97" s="31">
        <f t="shared" si="58"/>
        <v>0</v>
      </c>
      <c r="H97" s="31">
        <f t="shared" si="58"/>
        <v>0</v>
      </c>
      <c r="I97" s="31">
        <f t="shared" si="58"/>
        <v>0</v>
      </c>
      <c r="J97" s="31">
        <f t="shared" si="58"/>
        <v>137634.56882945352</v>
      </c>
      <c r="K97" s="31">
        <f t="shared" si="58"/>
        <v>0</v>
      </c>
      <c r="L97" s="31">
        <f t="shared" si="58"/>
        <v>0</v>
      </c>
      <c r="M97" s="31">
        <f t="shared" si="58"/>
        <v>0</v>
      </c>
      <c r="N97" s="31">
        <f t="shared" si="58"/>
        <v>0</v>
      </c>
      <c r="O97" s="31">
        <f t="shared" si="58"/>
        <v>0</v>
      </c>
      <c r="P97" s="31">
        <f t="shared" si="58"/>
        <v>0</v>
      </c>
      <c r="Q97" s="31">
        <f t="shared" si="58"/>
        <v>0</v>
      </c>
      <c r="R97" s="31">
        <f t="shared" si="58"/>
        <v>0</v>
      </c>
      <c r="S97" s="31">
        <f t="shared" si="58"/>
        <v>0</v>
      </c>
      <c r="T97" s="31">
        <f t="shared" si="58"/>
        <v>0</v>
      </c>
      <c r="U97" s="31">
        <f t="shared" si="58"/>
        <v>0</v>
      </c>
      <c r="V97" s="31">
        <f t="shared" si="58"/>
        <v>0</v>
      </c>
      <c r="W97" s="31">
        <f t="shared" si="58"/>
        <v>0</v>
      </c>
      <c r="X97" s="31">
        <f t="shared" si="58"/>
        <v>0</v>
      </c>
      <c r="Y97" s="31">
        <f t="shared" si="58"/>
        <v>0</v>
      </c>
      <c r="Z97" s="31">
        <f t="shared" si="58"/>
        <v>0</v>
      </c>
      <c r="AA97" s="31">
        <f t="shared" si="58"/>
        <v>0</v>
      </c>
      <c r="AB97" s="31">
        <f t="shared" si="58"/>
        <v>0</v>
      </c>
      <c r="AC97" s="27">
        <f t="shared" si="51"/>
        <v>315929.32316819939</v>
      </c>
    </row>
    <row r="98" spans="1:29" x14ac:dyDescent="0.3">
      <c r="A98" s="5">
        <v>-4.8</v>
      </c>
      <c r="B98" s="1">
        <v>400</v>
      </c>
      <c r="C98" s="31">
        <f t="shared" si="49"/>
        <v>0</v>
      </c>
      <c r="D98" s="31">
        <f t="shared" si="49"/>
        <v>0</v>
      </c>
      <c r="E98" s="31">
        <f t="shared" ref="E98:AB98" si="59">IF(E71=0,0,10^((E71+$A98)/10))</f>
        <v>235816.44102082922</v>
      </c>
      <c r="F98" s="31">
        <f t="shared" si="59"/>
        <v>0</v>
      </c>
      <c r="G98" s="31">
        <f t="shared" si="59"/>
        <v>0</v>
      </c>
      <c r="H98" s="31">
        <f t="shared" si="59"/>
        <v>0</v>
      </c>
      <c r="I98" s="31">
        <f t="shared" si="59"/>
        <v>0</v>
      </c>
      <c r="J98" s="31">
        <f t="shared" si="59"/>
        <v>160172.98465887379</v>
      </c>
      <c r="K98" s="31">
        <f t="shared" si="59"/>
        <v>0</v>
      </c>
      <c r="L98" s="31">
        <f t="shared" si="59"/>
        <v>0</v>
      </c>
      <c r="M98" s="31">
        <f t="shared" si="59"/>
        <v>0</v>
      </c>
      <c r="N98" s="31">
        <f t="shared" si="59"/>
        <v>0</v>
      </c>
      <c r="O98" s="31">
        <f t="shared" si="59"/>
        <v>0</v>
      </c>
      <c r="P98" s="31">
        <f t="shared" si="59"/>
        <v>0</v>
      </c>
      <c r="Q98" s="31">
        <f t="shared" si="59"/>
        <v>0</v>
      </c>
      <c r="R98" s="31">
        <f t="shared" si="59"/>
        <v>0</v>
      </c>
      <c r="S98" s="31">
        <f t="shared" si="59"/>
        <v>0</v>
      </c>
      <c r="T98" s="31">
        <f t="shared" si="59"/>
        <v>0</v>
      </c>
      <c r="U98" s="31">
        <f t="shared" si="59"/>
        <v>0</v>
      </c>
      <c r="V98" s="31">
        <f t="shared" si="59"/>
        <v>0</v>
      </c>
      <c r="W98" s="31">
        <f t="shared" si="59"/>
        <v>0</v>
      </c>
      <c r="X98" s="31">
        <f t="shared" si="59"/>
        <v>0</v>
      </c>
      <c r="Y98" s="31">
        <f t="shared" si="59"/>
        <v>0</v>
      </c>
      <c r="Z98" s="31">
        <f t="shared" si="59"/>
        <v>0</v>
      </c>
      <c r="AA98" s="31">
        <f t="shared" si="59"/>
        <v>0</v>
      </c>
      <c r="AB98" s="31">
        <f t="shared" si="59"/>
        <v>0</v>
      </c>
      <c r="AC98" s="27">
        <f t="shared" si="51"/>
        <v>395989.42567970301</v>
      </c>
    </row>
    <row r="99" spans="1:29" x14ac:dyDescent="0.3">
      <c r="A99" s="5">
        <v>-3.2</v>
      </c>
      <c r="B99" s="1">
        <v>500</v>
      </c>
      <c r="C99" s="31">
        <f t="shared" si="49"/>
        <v>0</v>
      </c>
      <c r="D99" s="31">
        <f t="shared" si="49"/>
        <v>0</v>
      </c>
      <c r="E99" s="31">
        <f t="shared" ref="E99:AB99" si="60">IF(E72=0,0,10^((E72+$A99)/10))</f>
        <v>294111.89188928844</v>
      </c>
      <c r="F99" s="31">
        <f t="shared" si="60"/>
        <v>0</v>
      </c>
      <c r="G99" s="31">
        <f t="shared" si="60"/>
        <v>0</v>
      </c>
      <c r="H99" s="31">
        <f t="shared" si="60"/>
        <v>0</v>
      </c>
      <c r="I99" s="31">
        <f t="shared" si="60"/>
        <v>0</v>
      </c>
      <c r="J99" s="31">
        <f t="shared" si="60"/>
        <v>301572.01836261328</v>
      </c>
      <c r="K99" s="31">
        <f t="shared" si="60"/>
        <v>0</v>
      </c>
      <c r="L99" s="31">
        <f t="shared" si="60"/>
        <v>0</v>
      </c>
      <c r="M99" s="31">
        <f t="shared" si="60"/>
        <v>0</v>
      </c>
      <c r="N99" s="31">
        <f t="shared" si="60"/>
        <v>0</v>
      </c>
      <c r="O99" s="31">
        <f t="shared" si="60"/>
        <v>0</v>
      </c>
      <c r="P99" s="31">
        <f t="shared" si="60"/>
        <v>0</v>
      </c>
      <c r="Q99" s="31">
        <f t="shared" si="60"/>
        <v>0</v>
      </c>
      <c r="R99" s="31">
        <f t="shared" si="60"/>
        <v>0</v>
      </c>
      <c r="S99" s="31">
        <f t="shared" si="60"/>
        <v>0</v>
      </c>
      <c r="T99" s="31">
        <f t="shared" si="60"/>
        <v>0</v>
      </c>
      <c r="U99" s="31">
        <f t="shared" si="60"/>
        <v>0</v>
      </c>
      <c r="V99" s="31">
        <f t="shared" si="60"/>
        <v>0</v>
      </c>
      <c r="W99" s="31">
        <f t="shared" si="60"/>
        <v>0</v>
      </c>
      <c r="X99" s="31">
        <f t="shared" si="60"/>
        <v>0</v>
      </c>
      <c r="Y99" s="31">
        <f t="shared" si="60"/>
        <v>0</v>
      </c>
      <c r="Z99" s="31">
        <f t="shared" si="60"/>
        <v>0</v>
      </c>
      <c r="AA99" s="31">
        <f t="shared" si="60"/>
        <v>0</v>
      </c>
      <c r="AB99" s="31">
        <f t="shared" si="60"/>
        <v>0</v>
      </c>
      <c r="AC99" s="27">
        <f t="shared" si="51"/>
        <v>595683.91025190172</v>
      </c>
    </row>
    <row r="100" spans="1:29" x14ac:dyDescent="0.3">
      <c r="A100" s="5">
        <v>-1.9</v>
      </c>
      <c r="B100" s="1">
        <v>630</v>
      </c>
      <c r="C100" s="31">
        <f t="shared" si="49"/>
        <v>0</v>
      </c>
      <c r="D100" s="31">
        <f t="shared" si="49"/>
        <v>0</v>
      </c>
      <c r="E100" s="31">
        <f t="shared" ref="E100:AB100" si="61">IF(E73=0,0,10^((E73+$A100)/10))</f>
        <v>719591.97241359274</v>
      </c>
      <c r="F100" s="31">
        <f t="shared" si="61"/>
        <v>0</v>
      </c>
      <c r="G100" s="31">
        <f t="shared" si="61"/>
        <v>0</v>
      </c>
      <c r="H100" s="31">
        <f t="shared" si="61"/>
        <v>0</v>
      </c>
      <c r="I100" s="31">
        <f t="shared" si="61"/>
        <v>0</v>
      </c>
      <c r="J100" s="31">
        <f t="shared" si="61"/>
        <v>570093.42414040328</v>
      </c>
      <c r="K100" s="31">
        <f t="shared" si="61"/>
        <v>0</v>
      </c>
      <c r="L100" s="31">
        <f t="shared" si="61"/>
        <v>0</v>
      </c>
      <c r="M100" s="31">
        <f t="shared" si="61"/>
        <v>0</v>
      </c>
      <c r="N100" s="31">
        <f t="shared" si="61"/>
        <v>0</v>
      </c>
      <c r="O100" s="31">
        <f t="shared" si="61"/>
        <v>0</v>
      </c>
      <c r="P100" s="31">
        <f t="shared" si="61"/>
        <v>0</v>
      </c>
      <c r="Q100" s="31">
        <f t="shared" si="61"/>
        <v>0</v>
      </c>
      <c r="R100" s="31">
        <f t="shared" si="61"/>
        <v>0</v>
      </c>
      <c r="S100" s="31">
        <f t="shared" si="61"/>
        <v>0</v>
      </c>
      <c r="T100" s="31">
        <f t="shared" si="61"/>
        <v>0</v>
      </c>
      <c r="U100" s="31">
        <f t="shared" si="61"/>
        <v>0</v>
      </c>
      <c r="V100" s="31">
        <f t="shared" si="61"/>
        <v>0</v>
      </c>
      <c r="W100" s="31">
        <f t="shared" si="61"/>
        <v>0</v>
      </c>
      <c r="X100" s="31">
        <f t="shared" si="61"/>
        <v>0</v>
      </c>
      <c r="Y100" s="31">
        <f t="shared" si="61"/>
        <v>0</v>
      </c>
      <c r="Z100" s="31">
        <f t="shared" si="61"/>
        <v>0</v>
      </c>
      <c r="AA100" s="31">
        <f t="shared" si="61"/>
        <v>0</v>
      </c>
      <c r="AB100" s="31">
        <f t="shared" si="61"/>
        <v>0</v>
      </c>
      <c r="AC100" s="27">
        <f t="shared" si="51"/>
        <v>1289685.396553996</v>
      </c>
    </row>
    <row r="101" spans="1:29" x14ac:dyDescent="0.3">
      <c r="A101" s="5">
        <v>-0.8</v>
      </c>
      <c r="B101" s="1">
        <v>800</v>
      </c>
      <c r="C101" s="31">
        <f t="shared" si="49"/>
        <v>0</v>
      </c>
      <c r="D101" s="31">
        <f t="shared" si="49"/>
        <v>0</v>
      </c>
      <c r="E101" s="31">
        <f t="shared" ref="E101:AB101" si="62">IF(E74=0,0,10^((E74+$A101)/10))</f>
        <v>1621381.8486145246</v>
      </c>
      <c r="F101" s="31">
        <f t="shared" si="62"/>
        <v>0</v>
      </c>
      <c r="G101" s="31">
        <f t="shared" si="62"/>
        <v>0</v>
      </c>
      <c r="H101" s="31">
        <f t="shared" si="62"/>
        <v>0</v>
      </c>
      <c r="I101" s="31">
        <f t="shared" si="62"/>
        <v>0</v>
      </c>
      <c r="J101" s="31">
        <f t="shared" si="62"/>
        <v>626310.06052731967</v>
      </c>
      <c r="K101" s="31">
        <f t="shared" si="62"/>
        <v>0</v>
      </c>
      <c r="L101" s="31">
        <f t="shared" si="62"/>
        <v>0</v>
      </c>
      <c r="M101" s="31">
        <f t="shared" si="62"/>
        <v>0</v>
      </c>
      <c r="N101" s="31">
        <f t="shared" si="62"/>
        <v>0</v>
      </c>
      <c r="O101" s="31">
        <f t="shared" si="62"/>
        <v>0</v>
      </c>
      <c r="P101" s="31">
        <f t="shared" si="62"/>
        <v>0</v>
      </c>
      <c r="Q101" s="31">
        <f t="shared" si="62"/>
        <v>0</v>
      </c>
      <c r="R101" s="31">
        <f t="shared" si="62"/>
        <v>0</v>
      </c>
      <c r="S101" s="31">
        <f t="shared" si="62"/>
        <v>0</v>
      </c>
      <c r="T101" s="31">
        <f t="shared" si="62"/>
        <v>0</v>
      </c>
      <c r="U101" s="31">
        <f t="shared" si="62"/>
        <v>0</v>
      </c>
      <c r="V101" s="31">
        <f t="shared" si="62"/>
        <v>0</v>
      </c>
      <c r="W101" s="31">
        <f t="shared" si="62"/>
        <v>0</v>
      </c>
      <c r="X101" s="31">
        <f t="shared" si="62"/>
        <v>0</v>
      </c>
      <c r="Y101" s="31">
        <f t="shared" si="62"/>
        <v>0</v>
      </c>
      <c r="Z101" s="31">
        <f t="shared" si="62"/>
        <v>0</v>
      </c>
      <c r="AA101" s="31">
        <f t="shared" si="62"/>
        <v>0</v>
      </c>
      <c r="AB101" s="31">
        <f t="shared" si="62"/>
        <v>0</v>
      </c>
      <c r="AC101" s="27">
        <f t="shared" si="51"/>
        <v>2247691.9091418441</v>
      </c>
    </row>
    <row r="102" spans="1:29" x14ac:dyDescent="0.3">
      <c r="A102" s="5">
        <v>0</v>
      </c>
      <c r="B102" s="1">
        <v>1000</v>
      </c>
      <c r="C102" s="31">
        <f t="shared" si="49"/>
        <v>0</v>
      </c>
      <c r="D102" s="31">
        <f t="shared" si="49"/>
        <v>0</v>
      </c>
      <c r="E102" s="31">
        <f t="shared" ref="E102:AB102" si="63">IF(E75=0,0,10^((E75+$A102)/10))</f>
        <v>3731148.2211059686</v>
      </c>
      <c r="F102" s="31">
        <f t="shared" si="63"/>
        <v>0</v>
      </c>
      <c r="G102" s="31">
        <f t="shared" si="63"/>
        <v>0</v>
      </c>
      <c r="H102" s="31">
        <f t="shared" si="63"/>
        <v>0</v>
      </c>
      <c r="I102" s="31">
        <f t="shared" si="63"/>
        <v>0</v>
      </c>
      <c r="J102" s="31">
        <f t="shared" si="63"/>
        <v>961463.07460630953</v>
      </c>
      <c r="K102" s="31">
        <f t="shared" si="63"/>
        <v>0</v>
      </c>
      <c r="L102" s="31">
        <f t="shared" si="63"/>
        <v>0</v>
      </c>
      <c r="M102" s="31">
        <f t="shared" si="63"/>
        <v>0</v>
      </c>
      <c r="N102" s="31">
        <f t="shared" si="63"/>
        <v>0</v>
      </c>
      <c r="O102" s="31">
        <f t="shared" si="63"/>
        <v>0</v>
      </c>
      <c r="P102" s="31">
        <f t="shared" si="63"/>
        <v>0</v>
      </c>
      <c r="Q102" s="31">
        <f t="shared" si="63"/>
        <v>0</v>
      </c>
      <c r="R102" s="31">
        <f t="shared" si="63"/>
        <v>0</v>
      </c>
      <c r="S102" s="31">
        <f t="shared" si="63"/>
        <v>0</v>
      </c>
      <c r="T102" s="31">
        <f t="shared" si="63"/>
        <v>0</v>
      </c>
      <c r="U102" s="31">
        <f t="shared" si="63"/>
        <v>0</v>
      </c>
      <c r="V102" s="31">
        <f t="shared" si="63"/>
        <v>0</v>
      </c>
      <c r="W102" s="31">
        <f t="shared" si="63"/>
        <v>0</v>
      </c>
      <c r="X102" s="31">
        <f t="shared" si="63"/>
        <v>0</v>
      </c>
      <c r="Y102" s="31">
        <f t="shared" si="63"/>
        <v>0</v>
      </c>
      <c r="Z102" s="31">
        <f t="shared" si="63"/>
        <v>0</v>
      </c>
      <c r="AA102" s="31">
        <f t="shared" si="63"/>
        <v>0</v>
      </c>
      <c r="AB102" s="31">
        <f t="shared" si="63"/>
        <v>0</v>
      </c>
      <c r="AC102" s="27">
        <f t="shared" si="51"/>
        <v>4692611.2957122782</v>
      </c>
    </row>
    <row r="103" spans="1:29" x14ac:dyDescent="0.3">
      <c r="A103" s="5">
        <v>0.6</v>
      </c>
      <c r="B103" s="1">
        <v>1250</v>
      </c>
      <c r="C103" s="31">
        <f t="shared" si="49"/>
        <v>0</v>
      </c>
      <c r="D103" s="31">
        <f t="shared" si="49"/>
        <v>0</v>
      </c>
      <c r="E103" s="31">
        <f t="shared" ref="E103:AB103" si="64">IF(E76=0,0,10^((E76+$A103)/10))</f>
        <v>2583485.3120660209</v>
      </c>
      <c r="F103" s="31">
        <f t="shared" si="64"/>
        <v>0</v>
      </c>
      <c r="G103" s="31">
        <f t="shared" si="64"/>
        <v>0</v>
      </c>
      <c r="H103" s="31">
        <f t="shared" si="64"/>
        <v>0</v>
      </c>
      <c r="I103" s="31">
        <f t="shared" si="64"/>
        <v>0</v>
      </c>
      <c r="J103" s="31">
        <f t="shared" si="64"/>
        <v>877315.78868162364</v>
      </c>
      <c r="K103" s="31">
        <f t="shared" si="64"/>
        <v>0</v>
      </c>
      <c r="L103" s="31">
        <f t="shared" si="64"/>
        <v>0</v>
      </c>
      <c r="M103" s="31">
        <f t="shared" si="64"/>
        <v>0</v>
      </c>
      <c r="N103" s="31">
        <f t="shared" si="64"/>
        <v>0</v>
      </c>
      <c r="O103" s="31">
        <f t="shared" si="64"/>
        <v>0</v>
      </c>
      <c r="P103" s="31">
        <f t="shared" si="64"/>
        <v>0</v>
      </c>
      <c r="Q103" s="31">
        <f t="shared" si="64"/>
        <v>0</v>
      </c>
      <c r="R103" s="31">
        <f t="shared" si="64"/>
        <v>0</v>
      </c>
      <c r="S103" s="31">
        <f t="shared" si="64"/>
        <v>0</v>
      </c>
      <c r="T103" s="31">
        <f t="shared" si="64"/>
        <v>0</v>
      </c>
      <c r="U103" s="31">
        <f t="shared" si="64"/>
        <v>0</v>
      </c>
      <c r="V103" s="31">
        <f t="shared" si="64"/>
        <v>0</v>
      </c>
      <c r="W103" s="31">
        <f t="shared" si="64"/>
        <v>0</v>
      </c>
      <c r="X103" s="31">
        <f t="shared" si="64"/>
        <v>0</v>
      </c>
      <c r="Y103" s="31">
        <f t="shared" si="64"/>
        <v>0</v>
      </c>
      <c r="Z103" s="31">
        <f t="shared" si="64"/>
        <v>0</v>
      </c>
      <c r="AA103" s="31">
        <f t="shared" si="64"/>
        <v>0</v>
      </c>
      <c r="AB103" s="31">
        <f t="shared" si="64"/>
        <v>0</v>
      </c>
      <c r="AC103" s="27">
        <f t="shared" si="51"/>
        <v>3460801.1007476444</v>
      </c>
    </row>
    <row r="104" spans="1:29" x14ac:dyDescent="0.3">
      <c r="A104" s="5">
        <v>1</v>
      </c>
      <c r="B104" s="1">
        <v>1600</v>
      </c>
      <c r="C104" s="31">
        <f t="shared" si="49"/>
        <v>0</v>
      </c>
      <c r="D104" s="31">
        <f t="shared" si="49"/>
        <v>0</v>
      </c>
      <c r="E104" s="31">
        <f t="shared" ref="E104:AB104" si="65">IF(E77=0,0,10^((E77+$A104)/10))</f>
        <v>1302845.4069601262</v>
      </c>
      <c r="F104" s="31">
        <f t="shared" si="65"/>
        <v>0</v>
      </c>
      <c r="G104" s="31">
        <f t="shared" si="65"/>
        <v>0</v>
      </c>
      <c r="H104" s="31">
        <f t="shared" si="65"/>
        <v>0</v>
      </c>
      <c r="I104" s="31">
        <f t="shared" si="65"/>
        <v>0</v>
      </c>
      <c r="J104" s="31">
        <f t="shared" si="65"/>
        <v>483484.64235169376</v>
      </c>
      <c r="K104" s="31">
        <f t="shared" si="65"/>
        <v>0</v>
      </c>
      <c r="L104" s="31">
        <f t="shared" si="65"/>
        <v>0</v>
      </c>
      <c r="M104" s="31">
        <f t="shared" si="65"/>
        <v>0</v>
      </c>
      <c r="N104" s="31">
        <f t="shared" si="65"/>
        <v>0</v>
      </c>
      <c r="O104" s="31">
        <f t="shared" si="65"/>
        <v>0</v>
      </c>
      <c r="P104" s="31">
        <f t="shared" si="65"/>
        <v>0</v>
      </c>
      <c r="Q104" s="31">
        <f t="shared" si="65"/>
        <v>0</v>
      </c>
      <c r="R104" s="31">
        <f t="shared" si="65"/>
        <v>0</v>
      </c>
      <c r="S104" s="31">
        <f t="shared" si="65"/>
        <v>0</v>
      </c>
      <c r="T104" s="31">
        <f t="shared" si="65"/>
        <v>0</v>
      </c>
      <c r="U104" s="31">
        <f t="shared" si="65"/>
        <v>0</v>
      </c>
      <c r="V104" s="31">
        <f t="shared" si="65"/>
        <v>0</v>
      </c>
      <c r="W104" s="31">
        <f t="shared" si="65"/>
        <v>0</v>
      </c>
      <c r="X104" s="31">
        <f t="shared" si="65"/>
        <v>0</v>
      </c>
      <c r="Y104" s="31">
        <f t="shared" si="65"/>
        <v>0</v>
      </c>
      <c r="Z104" s="31">
        <f t="shared" si="65"/>
        <v>0</v>
      </c>
      <c r="AA104" s="31">
        <f t="shared" si="65"/>
        <v>0</v>
      </c>
      <c r="AB104" s="31">
        <f t="shared" si="65"/>
        <v>0</v>
      </c>
      <c r="AC104" s="27">
        <f t="shared" si="51"/>
        <v>1786330.04931182</v>
      </c>
    </row>
    <row r="105" spans="1:29" x14ac:dyDescent="0.3">
      <c r="A105" s="5">
        <v>1.2</v>
      </c>
      <c r="B105" s="1">
        <v>2000</v>
      </c>
      <c r="C105" s="31">
        <f t="shared" si="49"/>
        <v>0</v>
      </c>
      <c r="D105" s="31">
        <f t="shared" si="49"/>
        <v>0</v>
      </c>
      <c r="E105" s="31">
        <f t="shared" ref="E105:AB105" si="66">IF(E78=0,0,10^((E78+$A105)/10))</f>
        <v>817809.98511661461</v>
      </c>
      <c r="F105" s="31">
        <f t="shared" si="66"/>
        <v>0</v>
      </c>
      <c r="G105" s="31">
        <f t="shared" si="66"/>
        <v>0</v>
      </c>
      <c r="H105" s="31">
        <f t="shared" si="66"/>
        <v>0</v>
      </c>
      <c r="I105" s="31">
        <f t="shared" si="66"/>
        <v>0</v>
      </c>
      <c r="J105" s="31">
        <f t="shared" si="66"/>
        <v>259620.75877955923</v>
      </c>
      <c r="K105" s="31">
        <f t="shared" si="66"/>
        <v>0</v>
      </c>
      <c r="L105" s="31">
        <f t="shared" si="66"/>
        <v>0</v>
      </c>
      <c r="M105" s="31">
        <f t="shared" si="66"/>
        <v>0</v>
      </c>
      <c r="N105" s="31">
        <f t="shared" si="66"/>
        <v>0</v>
      </c>
      <c r="O105" s="31">
        <f t="shared" si="66"/>
        <v>0</v>
      </c>
      <c r="P105" s="31">
        <f t="shared" si="66"/>
        <v>0</v>
      </c>
      <c r="Q105" s="31">
        <f t="shared" si="66"/>
        <v>0</v>
      </c>
      <c r="R105" s="31">
        <f t="shared" si="66"/>
        <v>0</v>
      </c>
      <c r="S105" s="31">
        <f t="shared" si="66"/>
        <v>0</v>
      </c>
      <c r="T105" s="31">
        <f t="shared" si="66"/>
        <v>0</v>
      </c>
      <c r="U105" s="31">
        <f t="shared" si="66"/>
        <v>0</v>
      </c>
      <c r="V105" s="31">
        <f t="shared" si="66"/>
        <v>0</v>
      </c>
      <c r="W105" s="31">
        <f t="shared" si="66"/>
        <v>0</v>
      </c>
      <c r="X105" s="31">
        <f t="shared" si="66"/>
        <v>0</v>
      </c>
      <c r="Y105" s="31">
        <f t="shared" si="66"/>
        <v>0</v>
      </c>
      <c r="Z105" s="31">
        <f t="shared" si="66"/>
        <v>0</v>
      </c>
      <c r="AA105" s="31">
        <f t="shared" si="66"/>
        <v>0</v>
      </c>
      <c r="AB105" s="31">
        <f t="shared" si="66"/>
        <v>0</v>
      </c>
      <c r="AC105" s="27">
        <f t="shared" si="51"/>
        <v>1077430.7438961738</v>
      </c>
    </row>
    <row r="106" spans="1:29" x14ac:dyDescent="0.3">
      <c r="A106" s="5">
        <v>1.3</v>
      </c>
      <c r="B106" s="1">
        <v>2500</v>
      </c>
      <c r="C106" s="31">
        <f t="shared" si="49"/>
        <v>0</v>
      </c>
      <c r="D106" s="31">
        <f t="shared" si="49"/>
        <v>0</v>
      </c>
      <c r="E106" s="31">
        <f t="shared" ref="E106:AB106" si="67">IF(E79=0,0,10^((E79+$A106)/10))</f>
        <v>407536.6151218976</v>
      </c>
      <c r="F106" s="31">
        <f t="shared" si="67"/>
        <v>0</v>
      </c>
      <c r="G106" s="31">
        <f t="shared" si="67"/>
        <v>0</v>
      </c>
      <c r="H106" s="31">
        <f t="shared" si="67"/>
        <v>0</v>
      </c>
      <c r="I106" s="31">
        <f t="shared" si="67"/>
        <v>0</v>
      </c>
      <c r="J106" s="31">
        <f t="shared" si="67"/>
        <v>117445.98186473969</v>
      </c>
      <c r="K106" s="31">
        <f t="shared" si="67"/>
        <v>0</v>
      </c>
      <c r="L106" s="31">
        <f t="shared" si="67"/>
        <v>0</v>
      </c>
      <c r="M106" s="31">
        <f t="shared" si="67"/>
        <v>0</v>
      </c>
      <c r="N106" s="31">
        <f t="shared" si="67"/>
        <v>0</v>
      </c>
      <c r="O106" s="31">
        <f t="shared" si="67"/>
        <v>0</v>
      </c>
      <c r="P106" s="31">
        <f t="shared" si="67"/>
        <v>0</v>
      </c>
      <c r="Q106" s="31">
        <f t="shared" si="67"/>
        <v>0</v>
      </c>
      <c r="R106" s="31">
        <f t="shared" si="67"/>
        <v>0</v>
      </c>
      <c r="S106" s="31">
        <f t="shared" si="67"/>
        <v>0</v>
      </c>
      <c r="T106" s="31">
        <f t="shared" si="67"/>
        <v>0</v>
      </c>
      <c r="U106" s="31">
        <f t="shared" si="67"/>
        <v>0</v>
      </c>
      <c r="V106" s="31">
        <f t="shared" si="67"/>
        <v>0</v>
      </c>
      <c r="W106" s="31">
        <f t="shared" si="67"/>
        <v>0</v>
      </c>
      <c r="X106" s="31">
        <f t="shared" si="67"/>
        <v>0</v>
      </c>
      <c r="Y106" s="31">
        <f t="shared" si="67"/>
        <v>0</v>
      </c>
      <c r="Z106" s="31">
        <f t="shared" si="67"/>
        <v>0</v>
      </c>
      <c r="AA106" s="31">
        <f t="shared" si="67"/>
        <v>0</v>
      </c>
      <c r="AB106" s="31">
        <f t="shared" si="67"/>
        <v>0</v>
      </c>
      <c r="AC106" s="27">
        <f t="shared" si="51"/>
        <v>524982.59698663733</v>
      </c>
    </row>
    <row r="107" spans="1:29" x14ac:dyDescent="0.3">
      <c r="A107" s="5">
        <v>1.2</v>
      </c>
      <c r="B107" s="1">
        <v>3150</v>
      </c>
      <c r="C107" s="31">
        <f t="shared" si="49"/>
        <v>0</v>
      </c>
      <c r="D107" s="31">
        <f t="shared" si="49"/>
        <v>0</v>
      </c>
      <c r="E107" s="31">
        <f t="shared" ref="E107:AB107" si="68">IF(E80=0,0,10^((E80+$A107)/10))</f>
        <v>223371.86848567511</v>
      </c>
      <c r="F107" s="31">
        <f t="shared" si="68"/>
        <v>0</v>
      </c>
      <c r="G107" s="31">
        <f t="shared" si="68"/>
        <v>0</v>
      </c>
      <c r="H107" s="31">
        <f t="shared" si="68"/>
        <v>0</v>
      </c>
      <c r="I107" s="31">
        <f t="shared" si="68"/>
        <v>0</v>
      </c>
      <c r="J107" s="31">
        <f t="shared" si="68"/>
        <v>73564.15004055576</v>
      </c>
      <c r="K107" s="31">
        <f t="shared" si="68"/>
        <v>0</v>
      </c>
      <c r="L107" s="31">
        <f t="shared" si="68"/>
        <v>0</v>
      </c>
      <c r="M107" s="31">
        <f t="shared" si="68"/>
        <v>0</v>
      </c>
      <c r="N107" s="31">
        <f t="shared" si="68"/>
        <v>0</v>
      </c>
      <c r="O107" s="31">
        <f t="shared" si="68"/>
        <v>0</v>
      </c>
      <c r="P107" s="31">
        <f t="shared" si="68"/>
        <v>0</v>
      </c>
      <c r="Q107" s="31">
        <f t="shared" si="68"/>
        <v>0</v>
      </c>
      <c r="R107" s="31">
        <f t="shared" si="68"/>
        <v>0</v>
      </c>
      <c r="S107" s="31">
        <f t="shared" si="68"/>
        <v>0</v>
      </c>
      <c r="T107" s="31">
        <f t="shared" si="68"/>
        <v>0</v>
      </c>
      <c r="U107" s="31">
        <f t="shared" si="68"/>
        <v>0</v>
      </c>
      <c r="V107" s="31">
        <f t="shared" si="68"/>
        <v>0</v>
      </c>
      <c r="W107" s="31">
        <f t="shared" si="68"/>
        <v>0</v>
      </c>
      <c r="X107" s="31">
        <f t="shared" si="68"/>
        <v>0</v>
      </c>
      <c r="Y107" s="31">
        <f t="shared" si="68"/>
        <v>0</v>
      </c>
      <c r="Z107" s="31">
        <f t="shared" si="68"/>
        <v>0</v>
      </c>
      <c r="AA107" s="31">
        <f t="shared" si="68"/>
        <v>0</v>
      </c>
      <c r="AB107" s="31">
        <f t="shared" si="68"/>
        <v>0</v>
      </c>
      <c r="AC107" s="27">
        <f t="shared" si="51"/>
        <v>296936.01852623088</v>
      </c>
    </row>
    <row r="108" spans="1:29" x14ac:dyDescent="0.3">
      <c r="A108" s="5">
        <v>1</v>
      </c>
      <c r="B108" s="1">
        <v>4000</v>
      </c>
      <c r="C108" s="31">
        <f t="shared" si="49"/>
        <v>0</v>
      </c>
      <c r="D108" s="31">
        <f t="shared" si="49"/>
        <v>0</v>
      </c>
      <c r="E108" s="31">
        <f t="shared" ref="E108:AB108" si="69">IF(E81=0,0,10^((E81+$A108)/10))</f>
        <v>110096.63994510419</v>
      </c>
      <c r="F108" s="31">
        <f t="shared" si="69"/>
        <v>0</v>
      </c>
      <c r="G108" s="31">
        <f t="shared" si="69"/>
        <v>0</v>
      </c>
      <c r="H108" s="31">
        <f t="shared" si="69"/>
        <v>0</v>
      </c>
      <c r="I108" s="31">
        <f t="shared" si="69"/>
        <v>0</v>
      </c>
      <c r="J108" s="31">
        <f t="shared" si="69"/>
        <v>50048.756815553832</v>
      </c>
      <c r="K108" s="31">
        <f t="shared" si="69"/>
        <v>0</v>
      </c>
      <c r="L108" s="31">
        <f t="shared" si="69"/>
        <v>0</v>
      </c>
      <c r="M108" s="31">
        <f t="shared" si="69"/>
        <v>0</v>
      </c>
      <c r="N108" s="31">
        <f t="shared" si="69"/>
        <v>0</v>
      </c>
      <c r="O108" s="31">
        <f t="shared" si="69"/>
        <v>0</v>
      </c>
      <c r="P108" s="31">
        <f t="shared" si="69"/>
        <v>0</v>
      </c>
      <c r="Q108" s="31">
        <f t="shared" si="69"/>
        <v>0</v>
      </c>
      <c r="R108" s="31">
        <f t="shared" si="69"/>
        <v>0</v>
      </c>
      <c r="S108" s="31">
        <f t="shared" si="69"/>
        <v>0</v>
      </c>
      <c r="T108" s="31">
        <f t="shared" si="69"/>
        <v>0</v>
      </c>
      <c r="U108" s="31">
        <f t="shared" si="69"/>
        <v>0</v>
      </c>
      <c r="V108" s="31">
        <f t="shared" si="69"/>
        <v>0</v>
      </c>
      <c r="W108" s="31">
        <f t="shared" si="69"/>
        <v>0</v>
      </c>
      <c r="X108" s="31">
        <f t="shared" si="69"/>
        <v>0</v>
      </c>
      <c r="Y108" s="31">
        <f t="shared" si="69"/>
        <v>0</v>
      </c>
      <c r="Z108" s="31">
        <f t="shared" si="69"/>
        <v>0</v>
      </c>
      <c r="AA108" s="31">
        <f t="shared" si="69"/>
        <v>0</v>
      </c>
      <c r="AB108" s="31">
        <f t="shared" si="69"/>
        <v>0</v>
      </c>
      <c r="AC108" s="27">
        <f t="shared" si="51"/>
        <v>160145.39676065801</v>
      </c>
    </row>
    <row r="109" spans="1:29" x14ac:dyDescent="0.3">
      <c r="A109" s="5">
        <v>0.5</v>
      </c>
      <c r="B109" s="1">
        <v>5000</v>
      </c>
      <c r="C109" s="31">
        <f t="shared" si="49"/>
        <v>0</v>
      </c>
      <c r="D109" s="31">
        <f t="shared" si="49"/>
        <v>0</v>
      </c>
      <c r="E109" s="31">
        <f t="shared" ref="E109:AB109" si="70">IF(E82=0,0,10^((E82+$A109)/10))</f>
        <v>47312.798602784387</v>
      </c>
      <c r="F109" s="31">
        <f t="shared" si="70"/>
        <v>0</v>
      </c>
      <c r="G109" s="31">
        <f t="shared" si="70"/>
        <v>0</v>
      </c>
      <c r="H109" s="31">
        <f t="shared" si="70"/>
        <v>0</v>
      </c>
      <c r="I109" s="31">
        <f t="shared" si="70"/>
        <v>0</v>
      </c>
      <c r="J109" s="31">
        <f t="shared" si="70"/>
        <v>25033.319732593514</v>
      </c>
      <c r="K109" s="31">
        <f t="shared" si="70"/>
        <v>0</v>
      </c>
      <c r="L109" s="31">
        <f t="shared" si="70"/>
        <v>0</v>
      </c>
      <c r="M109" s="31">
        <f t="shared" si="70"/>
        <v>0</v>
      </c>
      <c r="N109" s="31">
        <f t="shared" si="70"/>
        <v>0</v>
      </c>
      <c r="O109" s="31">
        <f t="shared" si="70"/>
        <v>0</v>
      </c>
      <c r="P109" s="31">
        <f t="shared" si="70"/>
        <v>0</v>
      </c>
      <c r="Q109" s="31">
        <f t="shared" si="70"/>
        <v>0</v>
      </c>
      <c r="R109" s="31">
        <f t="shared" si="70"/>
        <v>0</v>
      </c>
      <c r="S109" s="31">
        <f t="shared" si="70"/>
        <v>0</v>
      </c>
      <c r="T109" s="31">
        <f t="shared" si="70"/>
        <v>0</v>
      </c>
      <c r="U109" s="31">
        <f t="shared" si="70"/>
        <v>0</v>
      </c>
      <c r="V109" s="31">
        <f t="shared" si="70"/>
        <v>0</v>
      </c>
      <c r="W109" s="31">
        <f t="shared" si="70"/>
        <v>0</v>
      </c>
      <c r="X109" s="31">
        <f t="shared" si="70"/>
        <v>0</v>
      </c>
      <c r="Y109" s="31">
        <f t="shared" si="70"/>
        <v>0</v>
      </c>
      <c r="Z109" s="31">
        <f t="shared" si="70"/>
        <v>0</v>
      </c>
      <c r="AA109" s="31">
        <f t="shared" si="70"/>
        <v>0</v>
      </c>
      <c r="AB109" s="31">
        <f t="shared" si="70"/>
        <v>0</v>
      </c>
      <c r="AC109" s="27">
        <f t="shared" si="51"/>
        <v>72346.118335377905</v>
      </c>
    </row>
    <row r="110" spans="1:29" x14ac:dyDescent="0.3">
      <c r="A110" s="5">
        <v>-0.2</v>
      </c>
      <c r="B110" s="1">
        <v>6300</v>
      </c>
      <c r="C110" s="31">
        <f t="shared" si="49"/>
        <v>0</v>
      </c>
      <c r="D110" s="31">
        <f t="shared" si="49"/>
        <v>0</v>
      </c>
      <c r="E110" s="31">
        <f t="shared" ref="E110:AB110" si="71">IF(E83=0,0,10^((E83+$A110)/10))</f>
        <v>19060.440410985357</v>
      </c>
      <c r="F110" s="31">
        <f t="shared" si="71"/>
        <v>0</v>
      </c>
      <c r="G110" s="31">
        <f t="shared" si="71"/>
        <v>0</v>
      </c>
      <c r="H110" s="31">
        <f t="shared" si="71"/>
        <v>0</v>
      </c>
      <c r="I110" s="31">
        <f t="shared" si="71"/>
        <v>0</v>
      </c>
      <c r="J110" s="31">
        <f t="shared" si="71"/>
        <v>13808.478639759805</v>
      </c>
      <c r="K110" s="31">
        <f t="shared" si="71"/>
        <v>0</v>
      </c>
      <c r="L110" s="31">
        <f t="shared" si="71"/>
        <v>0</v>
      </c>
      <c r="M110" s="31">
        <f t="shared" si="71"/>
        <v>0</v>
      </c>
      <c r="N110" s="31">
        <f t="shared" si="71"/>
        <v>0</v>
      </c>
      <c r="O110" s="31">
        <f t="shared" si="71"/>
        <v>0</v>
      </c>
      <c r="P110" s="31">
        <f t="shared" si="71"/>
        <v>0</v>
      </c>
      <c r="Q110" s="31">
        <f t="shared" si="71"/>
        <v>0</v>
      </c>
      <c r="R110" s="31">
        <f t="shared" si="71"/>
        <v>0</v>
      </c>
      <c r="S110" s="31">
        <f t="shared" si="71"/>
        <v>0</v>
      </c>
      <c r="T110" s="31">
        <f t="shared" si="71"/>
        <v>0</v>
      </c>
      <c r="U110" s="31">
        <f t="shared" si="71"/>
        <v>0</v>
      </c>
      <c r="V110" s="31">
        <f t="shared" si="71"/>
        <v>0</v>
      </c>
      <c r="W110" s="31">
        <f t="shared" si="71"/>
        <v>0</v>
      </c>
      <c r="X110" s="31">
        <f t="shared" si="71"/>
        <v>0</v>
      </c>
      <c r="Y110" s="31">
        <f t="shared" si="71"/>
        <v>0</v>
      </c>
      <c r="Z110" s="31">
        <f t="shared" si="71"/>
        <v>0</v>
      </c>
      <c r="AA110" s="31">
        <f t="shared" si="71"/>
        <v>0</v>
      </c>
      <c r="AB110" s="31">
        <f t="shared" si="71"/>
        <v>0</v>
      </c>
      <c r="AC110" s="27">
        <f t="shared" si="51"/>
        <v>32868.919050745164</v>
      </c>
    </row>
    <row r="111" spans="1:29" x14ac:dyDescent="0.3">
      <c r="A111" s="5">
        <v>-1.2</v>
      </c>
      <c r="B111" s="1">
        <v>8000</v>
      </c>
      <c r="C111" s="31">
        <f t="shared" si="49"/>
        <v>0</v>
      </c>
      <c r="D111" s="31">
        <f t="shared" si="49"/>
        <v>0</v>
      </c>
      <c r="E111" s="31">
        <f t="shared" ref="E111:AB111" si="72">IF(E84=0,0,10^((E84+$A111)/10))</f>
        <v>8249.240674376033</v>
      </c>
      <c r="F111" s="31">
        <f t="shared" si="72"/>
        <v>0</v>
      </c>
      <c r="G111" s="31">
        <f t="shared" si="72"/>
        <v>0</v>
      </c>
      <c r="H111" s="31">
        <f t="shared" si="72"/>
        <v>0</v>
      </c>
      <c r="I111" s="31">
        <f t="shared" si="72"/>
        <v>0</v>
      </c>
      <c r="J111" s="31">
        <f t="shared" si="72"/>
        <v>6842.5764932446455</v>
      </c>
      <c r="K111" s="31">
        <f t="shared" si="72"/>
        <v>0</v>
      </c>
      <c r="L111" s="31">
        <f t="shared" si="72"/>
        <v>0</v>
      </c>
      <c r="M111" s="31">
        <f t="shared" si="72"/>
        <v>0</v>
      </c>
      <c r="N111" s="31">
        <f t="shared" si="72"/>
        <v>0</v>
      </c>
      <c r="O111" s="31">
        <f t="shared" si="72"/>
        <v>0</v>
      </c>
      <c r="P111" s="31">
        <f t="shared" si="72"/>
        <v>0</v>
      </c>
      <c r="Q111" s="31">
        <f t="shared" si="72"/>
        <v>0</v>
      </c>
      <c r="R111" s="31">
        <f t="shared" si="72"/>
        <v>0</v>
      </c>
      <c r="S111" s="31">
        <f t="shared" si="72"/>
        <v>0</v>
      </c>
      <c r="T111" s="31">
        <f t="shared" si="72"/>
        <v>0</v>
      </c>
      <c r="U111" s="31">
        <f t="shared" si="72"/>
        <v>0</v>
      </c>
      <c r="V111" s="31">
        <f t="shared" si="72"/>
        <v>0</v>
      </c>
      <c r="W111" s="31">
        <f t="shared" si="72"/>
        <v>0</v>
      </c>
      <c r="X111" s="31">
        <f t="shared" si="72"/>
        <v>0</v>
      </c>
      <c r="Y111" s="31">
        <f t="shared" si="72"/>
        <v>0</v>
      </c>
      <c r="Z111" s="31">
        <f t="shared" si="72"/>
        <v>0</v>
      </c>
      <c r="AA111" s="31">
        <f t="shared" si="72"/>
        <v>0</v>
      </c>
      <c r="AB111" s="31">
        <f t="shared" si="72"/>
        <v>0</v>
      </c>
      <c r="AC111" s="27">
        <f t="shared" si="51"/>
        <v>15091.817167620678</v>
      </c>
    </row>
    <row r="112" spans="1:29" x14ac:dyDescent="0.3">
      <c r="A112" s="5">
        <v>-2.5</v>
      </c>
      <c r="B112" s="1">
        <v>10000</v>
      </c>
      <c r="C112" s="31">
        <f t="shared" si="49"/>
        <v>0</v>
      </c>
      <c r="D112" s="31">
        <f t="shared" si="49"/>
        <v>0</v>
      </c>
      <c r="E112" s="31">
        <f t="shared" ref="E112:AB112" si="73">IF(E85=0,0,10^((E85+$A112)/10))</f>
        <v>3586.9388447897768</v>
      </c>
      <c r="F112" s="31">
        <f t="shared" si="73"/>
        <v>0</v>
      </c>
      <c r="G112" s="31">
        <f t="shared" si="73"/>
        <v>0</v>
      </c>
      <c r="H112" s="31">
        <f t="shared" si="73"/>
        <v>0</v>
      </c>
      <c r="I112" s="31">
        <f t="shared" si="73"/>
        <v>0</v>
      </c>
      <c r="J112" s="31">
        <f t="shared" si="73"/>
        <v>3455.5600649645025</v>
      </c>
      <c r="K112" s="31">
        <f t="shared" si="73"/>
        <v>0</v>
      </c>
      <c r="L112" s="31">
        <f t="shared" si="73"/>
        <v>0</v>
      </c>
      <c r="M112" s="31">
        <f t="shared" si="73"/>
        <v>0</v>
      </c>
      <c r="N112" s="31">
        <f t="shared" si="73"/>
        <v>0</v>
      </c>
      <c r="O112" s="31">
        <f t="shared" si="73"/>
        <v>0</v>
      </c>
      <c r="P112" s="31">
        <f t="shared" si="73"/>
        <v>0</v>
      </c>
      <c r="Q112" s="31">
        <f t="shared" si="73"/>
        <v>0</v>
      </c>
      <c r="R112" s="31">
        <f t="shared" si="73"/>
        <v>0</v>
      </c>
      <c r="S112" s="31">
        <f t="shared" si="73"/>
        <v>0</v>
      </c>
      <c r="T112" s="31">
        <f t="shared" si="73"/>
        <v>0</v>
      </c>
      <c r="U112" s="31">
        <f t="shared" si="73"/>
        <v>0</v>
      </c>
      <c r="V112" s="31">
        <f t="shared" si="73"/>
        <v>0</v>
      </c>
      <c r="W112" s="31">
        <f t="shared" si="73"/>
        <v>0</v>
      </c>
      <c r="X112" s="31">
        <f t="shared" si="73"/>
        <v>0</v>
      </c>
      <c r="Y112" s="31">
        <f t="shared" si="73"/>
        <v>0</v>
      </c>
      <c r="Z112" s="31">
        <f t="shared" si="73"/>
        <v>0</v>
      </c>
      <c r="AA112" s="31">
        <f t="shared" si="73"/>
        <v>0</v>
      </c>
      <c r="AB112" s="31">
        <f t="shared" si="73"/>
        <v>0</v>
      </c>
      <c r="AC112" s="27">
        <f t="shared" si="51"/>
        <v>7042.4989097542793</v>
      </c>
    </row>
    <row r="113" spans="1:29" x14ac:dyDescent="0.3">
      <c r="M113" s="1"/>
      <c r="AC113" s="2"/>
    </row>
    <row r="114" spans="1:29" x14ac:dyDescent="0.3"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 t="s">
        <v>77</v>
      </c>
      <c r="AC114" s="27">
        <f>SUM(AC89:AC112)</f>
        <v>17361460.079973303</v>
      </c>
    </row>
    <row r="115" spans="1:29" ht="25" x14ac:dyDescent="0.3">
      <c r="A115" s="11" t="s">
        <v>82</v>
      </c>
      <c r="M115" s="1"/>
      <c r="AC115" s="32">
        <f>10*LOG(AC114)</f>
        <v>72.395862460715236</v>
      </c>
    </row>
    <row r="116" spans="1:29" x14ac:dyDescent="0.3">
      <c r="A116" s="1" t="s">
        <v>83</v>
      </c>
    </row>
  </sheetData>
  <sheetProtection selectLockedCells="1"/>
  <pageMargins left="0.70866141732283472" right="0.70866141732283472" top="0.39370078740157483" bottom="0.39370078740157483" header="0.39370078740157483" footer="0.27559055118110237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B2"/>
  <sheetViews>
    <sheetView workbookViewId="0">
      <selection activeCell="C19" sqref="C19:C20"/>
    </sheetView>
  </sheetViews>
  <sheetFormatPr baseColWidth="10" defaultColWidth="11" defaultRowHeight="14" x14ac:dyDescent="0.3"/>
  <cols>
    <col min="1" max="16384" width="11" style="1"/>
  </cols>
  <sheetData>
    <row r="1" spans="1:2" x14ac:dyDescent="0.3">
      <c r="A1" s="1" t="s">
        <v>88</v>
      </c>
      <c r="B1" s="1" t="s">
        <v>90</v>
      </c>
    </row>
    <row r="2" spans="1:2" x14ac:dyDescent="0.3">
      <c r="A2" s="1" t="s">
        <v>89</v>
      </c>
    </row>
  </sheetData>
  <pageMargins left="0.70866141732283472" right="0.70866141732283472" top="0.39370078740157483" bottom="0.39370078740157483" header="0.39370078740157483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B88"/>
  <sheetViews>
    <sheetView zoomScale="70" zoomScaleNormal="70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AD21" sqref="AD21"/>
    </sheetView>
  </sheetViews>
  <sheetFormatPr baseColWidth="10" defaultColWidth="11.1640625" defaultRowHeight="14" x14ac:dyDescent="0.3"/>
  <cols>
    <col min="1" max="1" width="19.5" style="62" bestFit="1" customWidth="1"/>
    <col min="2" max="2" width="9" style="62" bestFit="1" customWidth="1"/>
    <col min="3" max="3" width="5.5" style="60" bestFit="1" customWidth="1"/>
    <col min="4" max="4" width="4.5" style="60" bestFit="1" customWidth="1"/>
    <col min="5" max="5" width="5.5" style="60" bestFit="1" customWidth="1"/>
    <col min="6" max="6" width="4.1640625" style="60" bestFit="1" customWidth="1"/>
    <col min="7" max="8" width="4.5" style="60" bestFit="1" customWidth="1"/>
    <col min="9" max="9" width="10.4140625" style="60" bestFit="1" customWidth="1"/>
    <col min="10" max="10" width="10.5" style="60" bestFit="1" customWidth="1"/>
    <col min="11" max="12" width="4.5" style="61" bestFit="1" customWidth="1"/>
    <col min="13" max="13" width="8.6640625" style="60" bestFit="1" customWidth="1"/>
    <col min="14" max="14" width="5.4140625" style="60" bestFit="1" customWidth="1"/>
    <col min="15" max="15" width="9" style="60" bestFit="1" customWidth="1"/>
    <col min="16" max="16" width="5.4140625" style="60" bestFit="1" customWidth="1"/>
    <col min="17" max="17" width="5.4140625" style="59" customWidth="1"/>
    <col min="18" max="18" width="5.4140625" style="59" bestFit="1" customWidth="1"/>
    <col min="19" max="21" width="4.5" style="59" bestFit="1" customWidth="1"/>
    <col min="22" max="22" width="6.83203125" style="59" bestFit="1" customWidth="1"/>
    <col min="23" max="23" width="7.08203125" style="59" bestFit="1" customWidth="1"/>
    <col min="24" max="24" width="5.4140625" style="56" bestFit="1" customWidth="1"/>
    <col min="25" max="25" width="4.4140625" style="56" bestFit="1" customWidth="1"/>
    <col min="26" max="26" width="6.4140625" style="58" bestFit="1" customWidth="1"/>
    <col min="27" max="27" width="4.08203125" style="56" bestFit="1" customWidth="1"/>
    <col min="28" max="16384" width="11.1640625" style="56"/>
  </cols>
  <sheetData>
    <row r="1" spans="1:28" ht="14.5" thickBot="1" x14ac:dyDescent="0.35">
      <c r="A1" s="71" t="s">
        <v>281</v>
      </c>
      <c r="B1" s="71" t="s">
        <v>280</v>
      </c>
      <c r="C1" s="72" t="s">
        <v>266</v>
      </c>
      <c r="D1" s="72" t="s">
        <v>265</v>
      </c>
      <c r="E1" s="72" t="s">
        <v>264</v>
      </c>
      <c r="F1" s="72" t="s">
        <v>263</v>
      </c>
      <c r="G1" s="72" t="s">
        <v>279</v>
      </c>
      <c r="H1" s="72" t="s">
        <v>278</v>
      </c>
      <c r="I1" s="72" t="s">
        <v>277</v>
      </c>
      <c r="J1" s="72" t="s">
        <v>276</v>
      </c>
      <c r="K1" s="73" t="s">
        <v>261</v>
      </c>
      <c r="L1" s="73" t="s">
        <v>260</v>
      </c>
      <c r="M1" s="72" t="s">
        <v>275</v>
      </c>
      <c r="N1" s="72" t="s">
        <v>272</v>
      </c>
      <c r="O1" s="72" t="s">
        <v>274</v>
      </c>
      <c r="P1" s="72" t="s">
        <v>271</v>
      </c>
      <c r="Q1" s="74" t="s">
        <v>273</v>
      </c>
      <c r="R1" s="74" t="s">
        <v>272</v>
      </c>
      <c r="S1" s="74" t="s">
        <v>271</v>
      </c>
      <c r="T1" s="75" t="s">
        <v>270</v>
      </c>
      <c r="U1" s="75" t="s">
        <v>269</v>
      </c>
      <c r="V1" s="74" t="s">
        <v>268</v>
      </c>
      <c r="W1" s="74" t="s">
        <v>267</v>
      </c>
      <c r="X1" s="76" t="s">
        <v>266</v>
      </c>
      <c r="Y1" s="76" t="s">
        <v>265</v>
      </c>
      <c r="Z1" s="77" t="s">
        <v>264</v>
      </c>
      <c r="AA1" s="77" t="s">
        <v>263</v>
      </c>
      <c r="AB1" s="77" t="s">
        <v>262</v>
      </c>
    </row>
    <row r="2" spans="1:28" s="69" customFormat="1" x14ac:dyDescent="0.3">
      <c r="A2" s="78" t="s">
        <v>249</v>
      </c>
      <c r="B2" s="79" t="s">
        <v>259</v>
      </c>
      <c r="C2" s="80">
        <v>338.490575804</v>
      </c>
      <c r="D2" s="80">
        <v>12.7106991314</v>
      </c>
      <c r="E2" s="80">
        <v>68.195268541700003</v>
      </c>
      <c r="F2" s="80">
        <v>2.0449864453000002</v>
      </c>
      <c r="G2" s="80">
        <v>39</v>
      </c>
      <c r="H2" s="80">
        <v>40</v>
      </c>
      <c r="I2" s="80">
        <v>-0.47257500000000002</v>
      </c>
      <c r="J2" s="80">
        <v>0</v>
      </c>
      <c r="K2" s="80">
        <v>71.175986423500007</v>
      </c>
      <c r="L2" s="80">
        <v>62.366509677700002</v>
      </c>
      <c r="M2" s="80">
        <v>3.6192064319199999</v>
      </c>
      <c r="N2" s="80">
        <v>351.20127493500001</v>
      </c>
      <c r="O2" s="80">
        <v>2.9114166024600001</v>
      </c>
      <c r="P2" s="80">
        <v>70.240254987</v>
      </c>
      <c r="Q2" s="81" t="s">
        <v>258</v>
      </c>
      <c r="R2" s="82">
        <v>298.125</v>
      </c>
      <c r="S2" s="82">
        <v>64.875</v>
      </c>
      <c r="T2" s="81">
        <v>39</v>
      </c>
      <c r="U2" s="81">
        <v>40</v>
      </c>
      <c r="V2" s="83">
        <f>(100/N2*R2)-100</f>
        <v>-15.112779685900435</v>
      </c>
      <c r="W2" s="83">
        <f>(100/P2*S2)-100</f>
        <v>-7.638433243149521</v>
      </c>
      <c r="X2" s="84">
        <f>R2-Y2</f>
        <v>287.33524082483848</v>
      </c>
      <c r="Y2" s="84">
        <f>R2/100*M2</f>
        <v>10.7897591751615</v>
      </c>
      <c r="Z2" s="85">
        <f>S2-AA2</f>
        <v>62.986218479154076</v>
      </c>
      <c r="AA2" s="84">
        <f>S2/100*O2</f>
        <v>1.8887815208459253</v>
      </c>
      <c r="AB2" s="86" t="s">
        <v>157</v>
      </c>
    </row>
    <row r="3" spans="1:28" s="63" customFormat="1" x14ac:dyDescent="0.3">
      <c r="A3" s="87" t="s">
        <v>249</v>
      </c>
      <c r="B3" s="88" t="s">
        <v>257</v>
      </c>
      <c r="C3" s="89">
        <v>418.53899960799998</v>
      </c>
      <c r="D3" s="89">
        <v>13.5904651906</v>
      </c>
      <c r="E3" s="89">
        <v>84.414269699399995</v>
      </c>
      <c r="F3" s="89">
        <v>2.0116232603499999</v>
      </c>
      <c r="G3" s="89">
        <v>39</v>
      </c>
      <c r="H3" s="89">
        <v>40</v>
      </c>
      <c r="I3" s="89">
        <v>-0.51522199999999996</v>
      </c>
      <c r="J3" s="89">
        <v>0</v>
      </c>
      <c r="K3" s="90">
        <v>71.887282447600001</v>
      </c>
      <c r="L3" s="90">
        <v>63.917028105100002</v>
      </c>
      <c r="M3" s="89">
        <v>3.1449985010599999</v>
      </c>
      <c r="N3" s="89">
        <v>432.129464799</v>
      </c>
      <c r="O3" s="89">
        <v>2.3275701198599998</v>
      </c>
      <c r="P3" s="89">
        <v>86.425892959699993</v>
      </c>
      <c r="Q3" s="91" t="s">
        <v>158</v>
      </c>
      <c r="R3" s="91">
        <f>N3*(1+(V6/100))</f>
        <v>404.09098378741675</v>
      </c>
      <c r="S3" s="91">
        <f>P3*(1+(W6/100))</f>
        <v>75.439151641061926</v>
      </c>
      <c r="T3" s="91"/>
      <c r="U3" s="91"/>
      <c r="V3" s="91"/>
      <c r="W3" s="91"/>
      <c r="X3" s="92">
        <f>R3-Y3</f>
        <v>391.38232840438388</v>
      </c>
      <c r="Y3" s="92">
        <f>R3/100*M3</f>
        <v>12.708655383032864</v>
      </c>
      <c r="Z3" s="93">
        <f>S3-AA3</f>
        <v>73.683252488788696</v>
      </c>
      <c r="AA3" s="92">
        <f>S3/100*O3</f>
        <v>1.7558991522732321</v>
      </c>
      <c r="AB3" s="94" t="s">
        <v>157</v>
      </c>
    </row>
    <row r="4" spans="1:28" s="63" customFormat="1" x14ac:dyDescent="0.3">
      <c r="A4" s="87" t="s">
        <v>249</v>
      </c>
      <c r="B4" s="88" t="s">
        <v>256</v>
      </c>
      <c r="C4" s="89">
        <v>418.53899960799998</v>
      </c>
      <c r="D4" s="89">
        <v>13.5904651906</v>
      </c>
      <c r="E4" s="89">
        <v>84.414269699399995</v>
      </c>
      <c r="F4" s="89">
        <v>2.0116232603499999</v>
      </c>
      <c r="G4" s="89">
        <v>39</v>
      </c>
      <c r="H4" s="89">
        <v>40</v>
      </c>
      <c r="I4" s="89">
        <v>-0.49744305999999999</v>
      </c>
      <c r="J4" s="89">
        <v>0</v>
      </c>
      <c r="K4" s="90">
        <v>71.887282447600001</v>
      </c>
      <c r="L4" s="90">
        <v>63.917028105100002</v>
      </c>
      <c r="M4" s="89">
        <v>3.1449985010599999</v>
      </c>
      <c r="N4" s="89">
        <v>432.129464799</v>
      </c>
      <c r="O4" s="89">
        <v>2.3275701198599998</v>
      </c>
      <c r="P4" s="89">
        <v>86.425892959699993</v>
      </c>
      <c r="Q4" s="91" t="s">
        <v>158</v>
      </c>
      <c r="R4" s="91">
        <v>404.09098378741675</v>
      </c>
      <c r="S4" s="91">
        <v>75.439151641061926</v>
      </c>
      <c r="T4" s="91"/>
      <c r="U4" s="91"/>
      <c r="V4" s="91"/>
      <c r="W4" s="91"/>
      <c r="X4" s="92">
        <v>391.38232840438388</v>
      </c>
      <c r="Y4" s="92">
        <v>12.708655383032864</v>
      </c>
      <c r="Z4" s="93">
        <v>73.683252488788696</v>
      </c>
      <c r="AA4" s="92">
        <v>1.7558991522732321</v>
      </c>
      <c r="AB4" s="94" t="s">
        <v>157</v>
      </c>
    </row>
    <row r="5" spans="1:28" s="63" customFormat="1" x14ac:dyDescent="0.3">
      <c r="A5" s="87" t="s">
        <v>249</v>
      </c>
      <c r="B5" s="88" t="s">
        <v>255</v>
      </c>
      <c r="C5" s="89">
        <v>503.62230109900003</v>
      </c>
      <c r="D5" s="89">
        <v>30.750160113</v>
      </c>
      <c r="E5" s="89">
        <v>101.439133758</v>
      </c>
      <c r="F5" s="89">
        <v>5.7925013411300004</v>
      </c>
      <c r="G5" s="90">
        <v>40</v>
      </c>
      <c r="H5" s="90">
        <v>42</v>
      </c>
      <c r="I5" s="89">
        <v>-0.465119</v>
      </c>
      <c r="J5" s="89">
        <v>0</v>
      </c>
      <c r="K5" s="90">
        <v>73.761743098500006</v>
      </c>
      <c r="L5" s="90">
        <v>66.669440331399997</v>
      </c>
      <c r="M5" s="89">
        <v>5.7544432666400001</v>
      </c>
      <c r="N5" s="89">
        <v>534.37246121199996</v>
      </c>
      <c r="O5" s="89">
        <v>5.40185863598</v>
      </c>
      <c r="P5" s="89">
        <v>107.23163510000001</v>
      </c>
      <c r="Q5" s="91"/>
      <c r="R5" s="91"/>
      <c r="S5" s="91"/>
      <c r="T5" s="91"/>
      <c r="U5" s="91"/>
      <c r="V5" s="91"/>
      <c r="W5" s="91"/>
      <c r="X5" s="92">
        <v>470.9450469965999</v>
      </c>
      <c r="Y5" s="92">
        <v>28.754953003400079</v>
      </c>
      <c r="Z5" s="93">
        <v>88.543860316722714</v>
      </c>
      <c r="AA5" s="92">
        <v>5.05613968327728</v>
      </c>
      <c r="AB5" s="94" t="s">
        <v>157</v>
      </c>
    </row>
    <row r="6" spans="1:28" s="65" customFormat="1" x14ac:dyDescent="0.3">
      <c r="A6" s="95" t="s">
        <v>249</v>
      </c>
      <c r="B6" s="96" t="s">
        <v>254</v>
      </c>
      <c r="C6" s="90">
        <v>503.62230109900003</v>
      </c>
      <c r="D6" s="90">
        <v>30.750160113</v>
      </c>
      <c r="E6" s="90">
        <v>101.439133758</v>
      </c>
      <c r="F6" s="90">
        <v>5.7925013411300004</v>
      </c>
      <c r="G6" s="90">
        <v>40</v>
      </c>
      <c r="H6" s="90">
        <v>42</v>
      </c>
      <c r="I6" s="90">
        <v>-0.37842999999999999</v>
      </c>
      <c r="J6" s="90">
        <v>0</v>
      </c>
      <c r="K6" s="90">
        <v>73.761743098500006</v>
      </c>
      <c r="L6" s="90">
        <v>66.669440331399997</v>
      </c>
      <c r="M6" s="90">
        <v>5.7544432666400001</v>
      </c>
      <c r="N6" s="90">
        <v>534.37246121199996</v>
      </c>
      <c r="O6" s="90">
        <v>5.40185863598</v>
      </c>
      <c r="P6" s="90">
        <v>107.23163510000001</v>
      </c>
      <c r="Q6" s="91" t="s">
        <v>253</v>
      </c>
      <c r="R6" s="91">
        <v>499.7</v>
      </c>
      <c r="S6" s="91">
        <v>93.6</v>
      </c>
      <c r="T6" s="91">
        <v>40</v>
      </c>
      <c r="U6" s="91">
        <v>42</v>
      </c>
      <c r="V6" s="97">
        <f>(100/N6*R6)-100</f>
        <v>-6.4884446203234489</v>
      </c>
      <c r="W6" s="97">
        <f>(100/P6*S6)-100</f>
        <v>-12.712326066172253</v>
      </c>
      <c r="X6" s="92">
        <f>R6-Y6</f>
        <v>470.9450469965999</v>
      </c>
      <c r="Y6" s="92">
        <f>R6/100*M6</f>
        <v>28.754953003400079</v>
      </c>
      <c r="Z6" s="93">
        <f>S6-AA6</f>
        <v>88.543860316722714</v>
      </c>
      <c r="AA6" s="92">
        <f>S6/100*O6</f>
        <v>5.05613968327728</v>
      </c>
      <c r="AB6" s="94" t="s">
        <v>157</v>
      </c>
    </row>
    <row r="7" spans="1:28" s="63" customFormat="1" x14ac:dyDescent="0.3">
      <c r="A7" s="87" t="s">
        <v>249</v>
      </c>
      <c r="B7" s="88" t="s">
        <v>252</v>
      </c>
      <c r="C7" s="89">
        <v>340.98198190599999</v>
      </c>
      <c r="D7" s="89">
        <v>25.666952858599998</v>
      </c>
      <c r="E7" s="89">
        <v>68.453170587000002</v>
      </c>
      <c r="F7" s="89">
        <v>5.2337592229999998</v>
      </c>
      <c r="G7" s="90">
        <v>36</v>
      </c>
      <c r="H7" s="90">
        <v>39</v>
      </c>
      <c r="I7" s="89">
        <v>-0.57472100000000004</v>
      </c>
      <c r="J7" s="89">
        <v>0</v>
      </c>
      <c r="K7" s="90">
        <v>72.515996636699995</v>
      </c>
      <c r="L7" s="90">
        <v>64.2518288781</v>
      </c>
      <c r="M7" s="89">
        <v>7.0004165906200004</v>
      </c>
      <c r="N7" s="89">
        <v>366.64893476399999</v>
      </c>
      <c r="O7" s="89">
        <v>7.1026968235599997</v>
      </c>
      <c r="P7" s="89">
        <v>73.686929809999995</v>
      </c>
      <c r="Q7" s="91" t="s">
        <v>282</v>
      </c>
      <c r="R7" s="91">
        <v>373.6</v>
      </c>
      <c r="S7" s="91">
        <v>63.9</v>
      </c>
      <c r="T7" s="91">
        <v>36</v>
      </c>
      <c r="U7" s="91">
        <v>39</v>
      </c>
      <c r="V7" s="97">
        <f>(100/N7*R7)-100</f>
        <v>1.8958367465254469</v>
      </c>
      <c r="W7" s="97">
        <f>(100/P7*S7)-100</f>
        <v>-13.28177172700147</v>
      </c>
      <c r="X7" s="92">
        <f>R7-Y7</f>
        <v>347.44644361744372</v>
      </c>
      <c r="Y7" s="92">
        <f>R7/100*M7</f>
        <v>26.153556382556324</v>
      </c>
      <c r="Z7" s="93">
        <f>S7-AA7</f>
        <v>59.36137672974516</v>
      </c>
      <c r="AA7" s="92">
        <f>S7/100*O7</f>
        <v>4.5386232702548401</v>
      </c>
      <c r="AB7" s="94" t="s">
        <v>157</v>
      </c>
    </row>
    <row r="8" spans="1:28" s="63" customFormat="1" x14ac:dyDescent="0.3">
      <c r="A8" s="87" t="s">
        <v>249</v>
      </c>
      <c r="B8" s="88" t="s">
        <v>251</v>
      </c>
      <c r="C8" s="89">
        <v>340.98198190599999</v>
      </c>
      <c r="D8" s="89">
        <v>25.666952858599998</v>
      </c>
      <c r="E8" s="89">
        <v>68.453170587000002</v>
      </c>
      <c r="F8" s="89">
        <v>5.2337592229999998</v>
      </c>
      <c r="G8" s="90">
        <v>36</v>
      </c>
      <c r="H8" s="90">
        <v>39</v>
      </c>
      <c r="I8" s="89">
        <v>-0.37824400000000002</v>
      </c>
      <c r="J8" s="89">
        <v>0</v>
      </c>
      <c r="K8" s="90">
        <v>72.515996636699995</v>
      </c>
      <c r="L8" s="90">
        <v>64.2518288781</v>
      </c>
      <c r="M8" s="89">
        <v>7.0004165906200004</v>
      </c>
      <c r="N8" s="89">
        <v>366.64893476399999</v>
      </c>
      <c r="O8" s="89">
        <v>7.1026968235599997</v>
      </c>
      <c r="P8" s="89">
        <v>73.686929809999995</v>
      </c>
      <c r="Q8" s="91"/>
      <c r="R8" s="91"/>
      <c r="S8" s="91"/>
      <c r="T8" s="91"/>
      <c r="U8" s="91"/>
      <c r="V8" s="91"/>
      <c r="W8" s="91"/>
      <c r="X8" s="92">
        <v>347.44644361744372</v>
      </c>
      <c r="Y8" s="92">
        <v>26.153556382556324</v>
      </c>
      <c r="Z8" s="93">
        <v>59.36137672974516</v>
      </c>
      <c r="AA8" s="92">
        <v>4.5386232702548401</v>
      </c>
      <c r="AB8" s="94" t="s">
        <v>157</v>
      </c>
    </row>
    <row r="9" spans="1:28" s="63" customFormat="1" x14ac:dyDescent="0.3">
      <c r="A9" s="87" t="s">
        <v>249</v>
      </c>
      <c r="B9" s="88" t="s">
        <v>250</v>
      </c>
      <c r="C9" s="89">
        <v>340.98198190599999</v>
      </c>
      <c r="D9" s="89">
        <v>25.666952858599998</v>
      </c>
      <c r="E9" s="89">
        <v>68.453170587000002</v>
      </c>
      <c r="F9" s="89">
        <v>5.2337592229999998</v>
      </c>
      <c r="G9" s="90">
        <v>36</v>
      </c>
      <c r="H9" s="90">
        <v>39</v>
      </c>
      <c r="I9" s="89">
        <v>-0.318971</v>
      </c>
      <c r="J9" s="89">
        <v>0</v>
      </c>
      <c r="K9" s="90">
        <v>72.515996636699995</v>
      </c>
      <c r="L9" s="90">
        <v>64.2518288781</v>
      </c>
      <c r="M9" s="89">
        <v>7.0004165906200004</v>
      </c>
      <c r="N9" s="89">
        <v>366.64893476399999</v>
      </c>
      <c r="O9" s="89">
        <v>7.1026968235599997</v>
      </c>
      <c r="P9" s="89">
        <v>73.686929809999995</v>
      </c>
      <c r="Q9" s="91"/>
      <c r="R9" s="91"/>
      <c r="S9" s="91"/>
      <c r="T9" s="91"/>
      <c r="U9" s="91"/>
      <c r="V9" s="91"/>
      <c r="W9" s="91"/>
      <c r="X9" s="92">
        <v>347.44644361744372</v>
      </c>
      <c r="Y9" s="92">
        <v>26.153556382556324</v>
      </c>
      <c r="Z9" s="93">
        <v>59.36137672974516</v>
      </c>
      <c r="AA9" s="92">
        <v>4.5386232702548401</v>
      </c>
      <c r="AB9" s="94" t="s">
        <v>157</v>
      </c>
    </row>
    <row r="10" spans="1:28" s="66" customFormat="1" ht="14.5" thickBot="1" x14ac:dyDescent="0.35">
      <c r="A10" s="98" t="s">
        <v>249</v>
      </c>
      <c r="B10" s="99" t="s">
        <v>248</v>
      </c>
      <c r="C10" s="100">
        <v>340.98198190599999</v>
      </c>
      <c r="D10" s="100">
        <v>25.666952858599998</v>
      </c>
      <c r="E10" s="100">
        <v>68.453170587000002</v>
      </c>
      <c r="F10" s="100">
        <v>5.2337592229999998</v>
      </c>
      <c r="G10" s="101">
        <v>36</v>
      </c>
      <c r="H10" s="101">
        <v>39</v>
      </c>
      <c r="I10" s="100">
        <v>-0.320044</v>
      </c>
      <c r="J10" s="100">
        <v>0</v>
      </c>
      <c r="K10" s="101">
        <v>72.515996636699995</v>
      </c>
      <c r="L10" s="101">
        <v>64.2518288781</v>
      </c>
      <c r="M10" s="100">
        <v>7.0004165906200004</v>
      </c>
      <c r="N10" s="100">
        <v>366.64893476399999</v>
      </c>
      <c r="O10" s="100">
        <v>7.1026968235599997</v>
      </c>
      <c r="P10" s="100">
        <v>73.686929809999995</v>
      </c>
      <c r="Q10" s="102"/>
      <c r="R10" s="102"/>
      <c r="S10" s="102"/>
      <c r="T10" s="102"/>
      <c r="U10" s="102"/>
      <c r="V10" s="102"/>
      <c r="W10" s="102"/>
      <c r="X10" s="103">
        <v>347.44644361744372</v>
      </c>
      <c r="Y10" s="103">
        <v>26.153556382556324</v>
      </c>
      <c r="Z10" s="104">
        <v>59.36137672974516</v>
      </c>
      <c r="AA10" s="103">
        <v>4.5386232702548401</v>
      </c>
      <c r="AB10" s="105" t="s">
        <v>157</v>
      </c>
    </row>
    <row r="11" spans="1:28" x14ac:dyDescent="0.3">
      <c r="A11" s="87" t="s">
        <v>244</v>
      </c>
      <c r="B11" s="88" t="s">
        <v>247</v>
      </c>
      <c r="C11" s="89">
        <v>139.457795909</v>
      </c>
      <c r="D11" s="89">
        <v>11.1462009804</v>
      </c>
      <c r="E11" s="89">
        <v>21.066106675299999</v>
      </c>
      <c r="F11" s="89">
        <v>2.5807428581099998</v>
      </c>
      <c r="G11" s="106">
        <v>38</v>
      </c>
      <c r="H11" s="106">
        <v>39</v>
      </c>
      <c r="I11" s="89">
        <v>0.90889600000000004</v>
      </c>
      <c r="J11" s="89">
        <v>0</v>
      </c>
      <c r="K11" s="90">
        <v>68.770206863699997</v>
      </c>
      <c r="L11" s="90">
        <v>56.648836879000001</v>
      </c>
      <c r="M11" s="89">
        <v>7.4009994493000004</v>
      </c>
      <c r="N11" s="89">
        <v>150.60399688999999</v>
      </c>
      <c r="O11" s="89">
        <v>10.913685793399999</v>
      </c>
      <c r="P11" s="89">
        <v>23.646849533400001</v>
      </c>
      <c r="Q11" s="91" t="s">
        <v>246</v>
      </c>
      <c r="R11" s="91">
        <v>123.5625</v>
      </c>
      <c r="S11" s="91">
        <v>12.625</v>
      </c>
      <c r="T11" s="91">
        <v>33</v>
      </c>
      <c r="U11" s="91">
        <v>34</v>
      </c>
      <c r="V11" s="97">
        <f>(100/N11*R11)-100</f>
        <v>-17.955364697094254</v>
      </c>
      <c r="W11" s="97">
        <f>(100/P11*S11)-100</f>
        <v>-46.610223987056642</v>
      </c>
      <c r="X11" s="92">
        <f>R11-Y11</f>
        <v>114.41764005545869</v>
      </c>
      <c r="Y11" s="92">
        <f>R11/100*M11</f>
        <v>9.144859944541313</v>
      </c>
      <c r="Z11" s="93">
        <f>S11-AA11</f>
        <v>11.24714716858325</v>
      </c>
      <c r="AA11" s="92">
        <f>S11/100*O11</f>
        <v>1.37785283141675</v>
      </c>
      <c r="AB11" s="94" t="s">
        <v>157</v>
      </c>
    </row>
    <row r="12" spans="1:28" x14ac:dyDescent="0.3">
      <c r="A12" s="87" t="s">
        <v>244</v>
      </c>
      <c r="B12" s="88" t="s">
        <v>245</v>
      </c>
      <c r="C12" s="89">
        <v>139.457795909</v>
      </c>
      <c r="D12" s="89">
        <v>11.1462009804</v>
      </c>
      <c r="E12" s="89">
        <v>21.066106675299999</v>
      </c>
      <c r="F12" s="89">
        <v>2.5807428581099998</v>
      </c>
      <c r="G12" s="106">
        <v>38</v>
      </c>
      <c r="H12" s="106">
        <v>39</v>
      </c>
      <c r="I12" s="89">
        <v>1.1503680000000001</v>
      </c>
      <c r="J12" s="89">
        <v>0</v>
      </c>
      <c r="K12" s="90">
        <v>68.770206863699997</v>
      </c>
      <c r="L12" s="90">
        <v>56.648836879000001</v>
      </c>
      <c r="M12" s="89">
        <v>7.4009994493000004</v>
      </c>
      <c r="N12" s="89">
        <v>150.60399688999999</v>
      </c>
      <c r="O12" s="89">
        <v>10.913685793399999</v>
      </c>
      <c r="P12" s="89">
        <v>23.646849533400001</v>
      </c>
      <c r="Q12" s="91"/>
      <c r="R12" s="91"/>
      <c r="S12" s="91"/>
      <c r="T12" s="91"/>
      <c r="U12" s="91"/>
      <c r="V12" s="91"/>
      <c r="W12" s="91"/>
      <c r="X12" s="107">
        <v>114.41764005545869</v>
      </c>
      <c r="Y12" s="107">
        <v>9.144859944541313</v>
      </c>
      <c r="Z12" s="93">
        <v>11.24714716858325</v>
      </c>
      <c r="AA12" s="107">
        <v>1.37785283141675</v>
      </c>
      <c r="AB12" s="94" t="s">
        <v>157</v>
      </c>
    </row>
    <row r="13" spans="1:28" ht="14.5" thickBot="1" x14ac:dyDescent="0.35">
      <c r="A13" s="98" t="s">
        <v>244</v>
      </c>
      <c r="B13" s="99" t="s">
        <v>243</v>
      </c>
      <c r="C13" s="100">
        <v>139.457795909</v>
      </c>
      <c r="D13" s="100">
        <v>11.1462009804</v>
      </c>
      <c r="E13" s="100">
        <v>21.066106675299999</v>
      </c>
      <c r="F13" s="100">
        <v>2.5807428581099998</v>
      </c>
      <c r="G13" s="106">
        <v>38</v>
      </c>
      <c r="H13" s="106">
        <v>39</v>
      </c>
      <c r="I13" s="100">
        <v>1.2195609999999999</v>
      </c>
      <c r="J13" s="100">
        <v>0</v>
      </c>
      <c r="K13" s="101">
        <v>68.770206863699997</v>
      </c>
      <c r="L13" s="101">
        <v>56.648836879000001</v>
      </c>
      <c r="M13" s="100">
        <v>7.4009994493000004</v>
      </c>
      <c r="N13" s="100">
        <v>150.60399688999999</v>
      </c>
      <c r="O13" s="100">
        <v>10.913685793399999</v>
      </c>
      <c r="P13" s="100">
        <v>23.646849533400001</v>
      </c>
      <c r="Q13" s="102"/>
      <c r="R13" s="102"/>
      <c r="S13" s="102"/>
      <c r="T13" s="102"/>
      <c r="U13" s="102"/>
      <c r="V13" s="102"/>
      <c r="W13" s="102"/>
      <c r="X13" s="108">
        <v>114.41764005545869</v>
      </c>
      <c r="Y13" s="108">
        <v>9.144859944541313</v>
      </c>
      <c r="Z13" s="104">
        <v>11.24714716858325</v>
      </c>
      <c r="AA13" s="108">
        <v>1.37785283141675</v>
      </c>
      <c r="AB13" s="105" t="s">
        <v>157</v>
      </c>
    </row>
    <row r="14" spans="1:28" x14ac:dyDescent="0.3">
      <c r="A14" s="109" t="s">
        <v>233</v>
      </c>
      <c r="B14" s="110" t="s">
        <v>242</v>
      </c>
      <c r="C14" s="111">
        <v>205.746001374</v>
      </c>
      <c r="D14" s="111">
        <v>21.818525965500001</v>
      </c>
      <c r="E14" s="111">
        <v>41.427404250400002</v>
      </c>
      <c r="F14" s="111">
        <v>6.6855012174899997</v>
      </c>
      <c r="G14" s="111">
        <v>38</v>
      </c>
      <c r="H14" s="111">
        <v>40</v>
      </c>
      <c r="I14" s="111">
        <v>3.554087</v>
      </c>
      <c r="J14" s="111">
        <v>0.2770435</v>
      </c>
      <c r="K14" s="80">
        <v>71.298335850800001</v>
      </c>
      <c r="L14" s="80">
        <v>62.348864814099997</v>
      </c>
      <c r="M14" s="111">
        <v>9.5878414006800003</v>
      </c>
      <c r="N14" s="111">
        <v>227.56452734000001</v>
      </c>
      <c r="O14" s="111">
        <v>13.8954427143</v>
      </c>
      <c r="P14" s="111">
        <v>48.112905467899999</v>
      </c>
      <c r="Q14" s="81"/>
      <c r="R14" s="81"/>
      <c r="S14" s="81"/>
      <c r="T14" s="81"/>
      <c r="U14" s="81"/>
      <c r="V14" s="81"/>
      <c r="W14" s="81"/>
      <c r="X14" s="84">
        <v>203.69859332426796</v>
      </c>
      <c r="Y14" s="84">
        <v>21.601406675732044</v>
      </c>
      <c r="Z14" s="85">
        <v>35.302868487136998</v>
      </c>
      <c r="AA14" s="84">
        <v>5.6971315128629998</v>
      </c>
      <c r="AB14" s="86" t="s">
        <v>157</v>
      </c>
    </row>
    <row r="15" spans="1:28" x14ac:dyDescent="0.3">
      <c r="A15" s="87" t="s">
        <v>233</v>
      </c>
      <c r="B15" s="88" t="s">
        <v>241</v>
      </c>
      <c r="C15" s="89">
        <v>205.746001374</v>
      </c>
      <c r="D15" s="89">
        <v>21.818525965500001</v>
      </c>
      <c r="E15" s="89">
        <v>41.427404250400002</v>
      </c>
      <c r="F15" s="89">
        <v>6.6855012174899997</v>
      </c>
      <c r="G15" s="89">
        <v>38</v>
      </c>
      <c r="H15" s="89">
        <v>40</v>
      </c>
      <c r="I15" s="89">
        <v>7.6257159999999997</v>
      </c>
      <c r="J15" s="89">
        <v>2.3128579999999999</v>
      </c>
      <c r="K15" s="90">
        <v>72.466214068200003</v>
      </c>
      <c r="L15" s="90">
        <v>63.516742511300002</v>
      </c>
      <c r="M15" s="89">
        <v>9.5878414006800003</v>
      </c>
      <c r="N15" s="89">
        <v>227.56452734000001</v>
      </c>
      <c r="O15" s="89">
        <v>13.8954427143</v>
      </c>
      <c r="P15" s="89">
        <v>48.112905467899999</v>
      </c>
      <c r="Q15" s="91"/>
      <c r="R15" s="91"/>
      <c r="S15" s="91"/>
      <c r="T15" s="91"/>
      <c r="U15" s="91"/>
      <c r="V15" s="91"/>
      <c r="W15" s="91"/>
      <c r="X15" s="92">
        <v>203.69859332426796</v>
      </c>
      <c r="Y15" s="92">
        <v>21.601406675732044</v>
      </c>
      <c r="Z15" s="93">
        <v>35.302868487136998</v>
      </c>
      <c r="AA15" s="92">
        <v>5.6971315128629998</v>
      </c>
      <c r="AB15" s="94" t="s">
        <v>157</v>
      </c>
    </row>
    <row r="16" spans="1:28" x14ac:dyDescent="0.3">
      <c r="A16" s="87" t="s">
        <v>233</v>
      </c>
      <c r="B16" s="88" t="s">
        <v>240</v>
      </c>
      <c r="C16" s="89">
        <v>205.746001374</v>
      </c>
      <c r="D16" s="89">
        <v>21.818525965500001</v>
      </c>
      <c r="E16" s="89">
        <v>41.427404250400002</v>
      </c>
      <c r="F16" s="89">
        <v>6.6855012174899997</v>
      </c>
      <c r="G16" s="89">
        <v>38</v>
      </c>
      <c r="H16" s="89">
        <v>40</v>
      </c>
      <c r="I16" s="89">
        <v>7.2117430000000002</v>
      </c>
      <c r="J16" s="89">
        <v>2.1058715000000001</v>
      </c>
      <c r="K16" s="90">
        <v>72.336950588600004</v>
      </c>
      <c r="L16" s="90">
        <v>63.387479082600002</v>
      </c>
      <c r="M16" s="89">
        <v>9.5878414006800003</v>
      </c>
      <c r="N16" s="89">
        <v>227.56452734000001</v>
      </c>
      <c r="O16" s="89">
        <v>13.8954427143</v>
      </c>
      <c r="P16" s="89">
        <v>48.112905467899999</v>
      </c>
      <c r="Q16" s="91"/>
      <c r="R16" s="91"/>
      <c r="S16" s="91"/>
      <c r="T16" s="91"/>
      <c r="U16" s="91"/>
      <c r="V16" s="91"/>
      <c r="W16" s="91"/>
      <c r="X16" s="92">
        <v>203.69859332426796</v>
      </c>
      <c r="Y16" s="92">
        <v>21.601406675732044</v>
      </c>
      <c r="Z16" s="93">
        <v>35.302868487136998</v>
      </c>
      <c r="AA16" s="92">
        <v>5.6971315128629998</v>
      </c>
      <c r="AB16" s="94" t="s">
        <v>157</v>
      </c>
    </row>
    <row r="17" spans="1:28" x14ac:dyDescent="0.3">
      <c r="A17" s="87" t="s">
        <v>233</v>
      </c>
      <c r="B17" s="88" t="s">
        <v>239</v>
      </c>
      <c r="C17" s="89">
        <v>205.746001374</v>
      </c>
      <c r="D17" s="89">
        <v>21.818525965500001</v>
      </c>
      <c r="E17" s="89">
        <v>41.427404250400002</v>
      </c>
      <c r="F17" s="89">
        <v>6.6855012174899997</v>
      </c>
      <c r="G17" s="89">
        <v>38</v>
      </c>
      <c r="H17" s="89">
        <v>40</v>
      </c>
      <c r="I17" s="89">
        <v>10.044233999999999</v>
      </c>
      <c r="J17" s="89">
        <v>3.5221170000000002</v>
      </c>
      <c r="K17" s="90">
        <v>73.266340909799993</v>
      </c>
      <c r="L17" s="90">
        <v>64.316869069099994</v>
      </c>
      <c r="M17" s="89">
        <v>9.5878414006800003</v>
      </c>
      <c r="N17" s="89">
        <v>227.56452734000001</v>
      </c>
      <c r="O17" s="89">
        <v>13.8954427143</v>
      </c>
      <c r="P17" s="89">
        <v>48.112905467899999</v>
      </c>
      <c r="Q17" s="91"/>
      <c r="R17" s="91"/>
      <c r="S17" s="91"/>
      <c r="T17" s="91"/>
      <c r="U17" s="91"/>
      <c r="V17" s="91"/>
      <c r="W17" s="91"/>
      <c r="X17" s="92">
        <v>203.69859332426796</v>
      </c>
      <c r="Y17" s="92">
        <v>21.601406675732044</v>
      </c>
      <c r="Z17" s="93">
        <v>35.302868487136998</v>
      </c>
      <c r="AA17" s="92">
        <v>5.6971315128629998</v>
      </c>
      <c r="AB17" s="94" t="s">
        <v>157</v>
      </c>
    </row>
    <row r="18" spans="1:28" x14ac:dyDescent="0.3">
      <c r="A18" s="87" t="s">
        <v>233</v>
      </c>
      <c r="B18" s="88" t="s">
        <v>238</v>
      </c>
      <c r="C18" s="89">
        <v>205.746001374</v>
      </c>
      <c r="D18" s="89">
        <v>21.818525965500001</v>
      </c>
      <c r="E18" s="89">
        <v>41.427404250400002</v>
      </c>
      <c r="F18" s="89">
        <v>6.6855012174899997</v>
      </c>
      <c r="G18" s="89">
        <v>38</v>
      </c>
      <c r="H18" s="89">
        <v>40</v>
      </c>
      <c r="I18" s="89">
        <v>10.455965000000001</v>
      </c>
      <c r="J18" s="89">
        <v>3.7279825</v>
      </c>
      <c r="K18" s="90">
        <v>73.4098990886</v>
      </c>
      <c r="L18" s="90">
        <v>64.460427202299996</v>
      </c>
      <c r="M18" s="89">
        <v>9.5878414006800003</v>
      </c>
      <c r="N18" s="89">
        <v>227.56452734000001</v>
      </c>
      <c r="O18" s="89">
        <v>13.8954427143</v>
      </c>
      <c r="P18" s="89">
        <v>48.112905467899999</v>
      </c>
      <c r="Q18" s="91"/>
      <c r="R18" s="91"/>
      <c r="S18" s="91"/>
      <c r="T18" s="91"/>
      <c r="U18" s="91"/>
      <c r="V18" s="91"/>
      <c r="W18" s="91"/>
      <c r="X18" s="92">
        <v>203.69859332426796</v>
      </c>
      <c r="Y18" s="92">
        <v>21.601406675732044</v>
      </c>
      <c r="Z18" s="93">
        <v>35.302868487136998</v>
      </c>
      <c r="AA18" s="92">
        <v>5.6971315128629998</v>
      </c>
      <c r="AB18" s="94" t="s">
        <v>157</v>
      </c>
    </row>
    <row r="19" spans="1:28" x14ac:dyDescent="0.3">
      <c r="A19" s="87" t="s">
        <v>233</v>
      </c>
      <c r="B19" s="88" t="s">
        <v>237</v>
      </c>
      <c r="C19" s="89">
        <v>205.746001374</v>
      </c>
      <c r="D19" s="89">
        <v>21.818525965500001</v>
      </c>
      <c r="E19" s="89">
        <v>41.427404250400002</v>
      </c>
      <c r="F19" s="89">
        <v>6.6855012174899997</v>
      </c>
      <c r="G19" s="89">
        <v>38</v>
      </c>
      <c r="H19" s="89">
        <v>40</v>
      </c>
      <c r="I19" s="89">
        <v>11.585127</v>
      </c>
      <c r="J19" s="89">
        <v>4.2925635</v>
      </c>
      <c r="K19" s="90">
        <v>73.813954150000001</v>
      </c>
      <c r="L19" s="90">
        <v>64.864482143100005</v>
      </c>
      <c r="M19" s="89">
        <v>9.5878414006800003</v>
      </c>
      <c r="N19" s="89">
        <v>227.56452734000001</v>
      </c>
      <c r="O19" s="89">
        <v>13.8954427143</v>
      </c>
      <c r="P19" s="89">
        <v>48.112905467899999</v>
      </c>
      <c r="Q19" s="91"/>
      <c r="R19" s="91"/>
      <c r="S19" s="91"/>
      <c r="T19" s="91"/>
      <c r="U19" s="91"/>
      <c r="V19" s="91"/>
      <c r="W19" s="91"/>
      <c r="X19" s="92">
        <v>203.69859332426796</v>
      </c>
      <c r="Y19" s="92">
        <v>21.601406675732044</v>
      </c>
      <c r="Z19" s="93">
        <v>35.302868487136998</v>
      </c>
      <c r="AA19" s="92">
        <v>5.6971315128629998</v>
      </c>
      <c r="AB19" s="94" t="s">
        <v>157</v>
      </c>
    </row>
    <row r="20" spans="1:28" x14ac:dyDescent="0.3">
      <c r="A20" s="87" t="s">
        <v>233</v>
      </c>
      <c r="B20" s="88" t="s">
        <v>236</v>
      </c>
      <c r="C20" s="89">
        <v>205.746001374</v>
      </c>
      <c r="D20" s="89">
        <v>21.818525965500001</v>
      </c>
      <c r="E20" s="89">
        <v>41.427404250400002</v>
      </c>
      <c r="F20" s="89">
        <v>6.6855012174899997</v>
      </c>
      <c r="G20" s="89">
        <v>38</v>
      </c>
      <c r="H20" s="89">
        <v>40</v>
      </c>
      <c r="I20" s="89">
        <v>4.2802210000000001</v>
      </c>
      <c r="J20" s="89">
        <v>0.64011050000000003</v>
      </c>
      <c r="K20" s="90">
        <v>71.489443226999995</v>
      </c>
      <c r="L20" s="90">
        <v>62.539972095400003</v>
      </c>
      <c r="M20" s="89">
        <v>9.5878414006800003</v>
      </c>
      <c r="N20" s="89">
        <v>227.56452734000001</v>
      </c>
      <c r="O20" s="89">
        <v>13.8954427143</v>
      </c>
      <c r="P20" s="89">
        <v>48.112905467899999</v>
      </c>
      <c r="Q20" s="91"/>
      <c r="R20" s="91"/>
      <c r="S20" s="91"/>
      <c r="T20" s="91"/>
      <c r="U20" s="91"/>
      <c r="V20" s="91"/>
      <c r="W20" s="91"/>
      <c r="X20" s="92">
        <v>203.69859332426796</v>
      </c>
      <c r="Y20" s="92">
        <v>21.601406675732044</v>
      </c>
      <c r="Z20" s="93">
        <v>35.302868487136998</v>
      </c>
      <c r="AA20" s="92">
        <v>5.6971315128629998</v>
      </c>
      <c r="AB20" s="94" t="s">
        <v>157</v>
      </c>
    </row>
    <row r="21" spans="1:28" x14ac:dyDescent="0.3">
      <c r="A21" s="87" t="s">
        <v>233</v>
      </c>
      <c r="B21" s="88" t="s">
        <v>235</v>
      </c>
      <c r="C21" s="89">
        <v>205.746001374</v>
      </c>
      <c r="D21" s="89">
        <v>21.818525965500001</v>
      </c>
      <c r="E21" s="89">
        <v>41.427404250400002</v>
      </c>
      <c r="F21" s="89">
        <v>6.6855012174899997</v>
      </c>
      <c r="G21" s="89">
        <v>38</v>
      </c>
      <c r="H21" s="89">
        <v>40</v>
      </c>
      <c r="I21" s="89">
        <v>3.0320130000000001</v>
      </c>
      <c r="J21" s="89">
        <v>1.60065E-2</v>
      </c>
      <c r="K21" s="90">
        <v>71.1656159777</v>
      </c>
      <c r="L21" s="90">
        <v>62.216145009500003</v>
      </c>
      <c r="M21" s="89">
        <v>9.5878414006800003</v>
      </c>
      <c r="N21" s="89">
        <v>227.56452734000001</v>
      </c>
      <c r="O21" s="89">
        <v>13.8954427143</v>
      </c>
      <c r="P21" s="89">
        <v>48.112905467899999</v>
      </c>
      <c r="Q21" s="91" t="s">
        <v>234</v>
      </c>
      <c r="R21" s="91">
        <v>225.3</v>
      </c>
      <c r="S21" s="91">
        <v>41</v>
      </c>
      <c r="T21" s="91">
        <v>38</v>
      </c>
      <c r="U21" s="91">
        <v>40</v>
      </c>
      <c r="V21" s="97">
        <f>(100/N21*R21)-100</f>
        <v>-0.99511438204805813</v>
      </c>
      <c r="W21" s="97">
        <f>(100/P21*S21)-100</f>
        <v>-14.783778694565839</v>
      </c>
      <c r="X21" s="92">
        <f>R21-Y21</f>
        <v>203.69859332426796</v>
      </c>
      <c r="Y21" s="92">
        <f>R21/100*M21</f>
        <v>21.601406675732044</v>
      </c>
      <c r="Z21" s="93">
        <f>S21-AA21</f>
        <v>35.302868487136998</v>
      </c>
      <c r="AA21" s="92">
        <f>S21/100*O21</f>
        <v>5.6971315128629998</v>
      </c>
      <c r="AB21" s="94" t="s">
        <v>157</v>
      </c>
    </row>
    <row r="22" spans="1:28" ht="14.5" thickBot="1" x14ac:dyDescent="0.35">
      <c r="A22" s="98" t="s">
        <v>233</v>
      </c>
      <c r="B22" s="99" t="s">
        <v>232</v>
      </c>
      <c r="C22" s="100">
        <v>205.746001374</v>
      </c>
      <c r="D22" s="100">
        <v>21.818525965500001</v>
      </c>
      <c r="E22" s="100">
        <v>41.427404250400002</v>
      </c>
      <c r="F22" s="100">
        <v>6.6855012174899997</v>
      </c>
      <c r="G22" s="100">
        <v>38</v>
      </c>
      <c r="H22" s="100">
        <v>40</v>
      </c>
      <c r="I22" s="100">
        <v>-2.3860190000000001</v>
      </c>
      <c r="J22" s="100">
        <v>0</v>
      </c>
      <c r="K22" s="101">
        <v>71.157605353999998</v>
      </c>
      <c r="L22" s="101">
        <v>62.2081343901</v>
      </c>
      <c r="M22" s="100">
        <v>9.5878414006800003</v>
      </c>
      <c r="N22" s="100">
        <v>227.56452734000001</v>
      </c>
      <c r="O22" s="100">
        <v>13.8954427143</v>
      </c>
      <c r="P22" s="100">
        <v>48.112905467899999</v>
      </c>
      <c r="Q22" s="102"/>
      <c r="R22" s="102"/>
      <c r="S22" s="102"/>
      <c r="T22" s="102"/>
      <c r="U22" s="102"/>
      <c r="V22" s="102"/>
      <c r="W22" s="102"/>
      <c r="X22" s="103">
        <v>203.69859332426796</v>
      </c>
      <c r="Y22" s="103">
        <v>21.601406675732044</v>
      </c>
      <c r="Z22" s="104">
        <v>35.302868487136998</v>
      </c>
      <c r="AA22" s="103">
        <v>5.6971315128629998</v>
      </c>
      <c r="AB22" s="105" t="s">
        <v>157</v>
      </c>
    </row>
    <row r="23" spans="1:28" x14ac:dyDescent="0.3">
      <c r="A23" s="109" t="s">
        <v>226</v>
      </c>
      <c r="B23" s="110" t="s">
        <v>231</v>
      </c>
      <c r="C23" s="111">
        <v>320.192418863</v>
      </c>
      <c r="D23" s="111">
        <v>17.262130399499998</v>
      </c>
      <c r="E23" s="111">
        <v>68.432055715399997</v>
      </c>
      <c r="F23" s="111">
        <v>2.6945684228200002</v>
      </c>
      <c r="G23" s="112">
        <v>39</v>
      </c>
      <c r="H23" s="112">
        <v>42</v>
      </c>
      <c r="I23" s="111">
        <v>6.6327600000000002</v>
      </c>
      <c r="J23" s="111">
        <v>1.8163800000000001</v>
      </c>
      <c r="K23" s="80">
        <v>72.553314202999999</v>
      </c>
      <c r="L23" s="80">
        <v>63.8291264625</v>
      </c>
      <c r="M23" s="111">
        <v>5.1153941878099998</v>
      </c>
      <c r="N23" s="111">
        <v>337.454549262</v>
      </c>
      <c r="O23" s="111">
        <v>3.7884103955000001</v>
      </c>
      <c r="P23" s="111">
        <v>71.1266241382</v>
      </c>
      <c r="Q23" s="81" t="s">
        <v>158</v>
      </c>
      <c r="R23" s="81">
        <f>N23*(1+(V28/100))</f>
        <v>314.22068698278974</v>
      </c>
      <c r="S23" s="81">
        <f>P23*(1+(W28/100))</f>
        <v>46.966995291275154</v>
      </c>
      <c r="T23" s="81"/>
      <c r="U23" s="81"/>
      <c r="V23" s="81"/>
      <c r="W23" s="81"/>
      <c r="X23" s="84">
        <f>R23-Y23</f>
        <v>298.14706022397547</v>
      </c>
      <c r="Y23" s="84">
        <f>R23/100*M23</f>
        <v>16.073626758814278</v>
      </c>
      <c r="Z23" s="85">
        <f>S23-AA23</f>
        <v>45.187692759206492</v>
      </c>
      <c r="AA23" s="84">
        <f>S23/100*O23</f>
        <v>1.7793025320686635</v>
      </c>
      <c r="AB23" s="86" t="s">
        <v>157</v>
      </c>
    </row>
    <row r="24" spans="1:28" x14ac:dyDescent="0.3">
      <c r="A24" s="87" t="s">
        <v>226</v>
      </c>
      <c r="B24" s="88" t="s">
        <v>230</v>
      </c>
      <c r="C24" s="89">
        <v>286.81367654000002</v>
      </c>
      <c r="D24" s="89">
        <v>17.132486211700002</v>
      </c>
      <c r="E24" s="89">
        <v>61.756307250799999</v>
      </c>
      <c r="F24" s="89">
        <v>2.6686395852499998</v>
      </c>
      <c r="G24" s="106">
        <v>39</v>
      </c>
      <c r="H24" s="106">
        <v>42</v>
      </c>
      <c r="I24" s="89">
        <v>7.1938560000000003</v>
      </c>
      <c r="J24" s="89">
        <v>2.0969280000000001</v>
      </c>
      <c r="K24" s="90">
        <v>72.446324239000006</v>
      </c>
      <c r="L24" s="90">
        <v>63.274950671100001</v>
      </c>
      <c r="M24" s="89">
        <v>5.6366844893000003</v>
      </c>
      <c r="N24" s="89">
        <v>303.94616275200002</v>
      </c>
      <c r="O24" s="89">
        <v>4.1422456925600004</v>
      </c>
      <c r="P24" s="89">
        <v>64.424946836100005</v>
      </c>
      <c r="Q24" s="91"/>
      <c r="R24" s="91"/>
      <c r="S24" s="91"/>
      <c r="T24" s="91"/>
      <c r="U24" s="91"/>
      <c r="V24" s="91"/>
      <c r="W24" s="91"/>
      <c r="X24" s="107">
        <v>265.73768675737153</v>
      </c>
      <c r="Y24" s="107">
        <v>11.699813242628457</v>
      </c>
      <c r="Z24" s="93">
        <v>40.551763605489803</v>
      </c>
      <c r="AA24" s="107">
        <v>1.1982363945101999</v>
      </c>
      <c r="AB24" s="94" t="s">
        <v>157</v>
      </c>
    </row>
    <row r="25" spans="1:28" x14ac:dyDescent="0.3">
      <c r="A25" s="87" t="s">
        <v>226</v>
      </c>
      <c r="B25" s="88" t="s">
        <v>229</v>
      </c>
      <c r="C25" s="89">
        <v>286.81367654000002</v>
      </c>
      <c r="D25" s="89">
        <v>17.132486211700002</v>
      </c>
      <c r="E25" s="89">
        <v>61.756307250799999</v>
      </c>
      <c r="F25" s="89">
        <v>2.6686395852499998</v>
      </c>
      <c r="G25" s="106">
        <v>39</v>
      </c>
      <c r="H25" s="106">
        <v>42</v>
      </c>
      <c r="I25" s="89">
        <v>7.0411279999999996</v>
      </c>
      <c r="J25" s="89">
        <v>2.0205639999999998</v>
      </c>
      <c r="K25" s="90">
        <v>72.399258076099997</v>
      </c>
      <c r="L25" s="90">
        <v>63.227884527800001</v>
      </c>
      <c r="M25" s="89">
        <v>5.6366844893000003</v>
      </c>
      <c r="N25" s="89">
        <v>303.94616275200002</v>
      </c>
      <c r="O25" s="89">
        <v>4.1422456925600004</v>
      </c>
      <c r="P25" s="89">
        <v>64.424946836100005</v>
      </c>
      <c r="Q25" s="91"/>
      <c r="R25" s="91"/>
      <c r="S25" s="91"/>
      <c r="T25" s="91"/>
      <c r="U25" s="91"/>
      <c r="V25" s="91"/>
      <c r="W25" s="91"/>
      <c r="X25" s="107">
        <v>265.73768675737153</v>
      </c>
      <c r="Y25" s="107">
        <v>11.699813242628457</v>
      </c>
      <c r="Z25" s="93">
        <v>40.551763605489803</v>
      </c>
      <c r="AA25" s="107">
        <v>1.1982363945101999</v>
      </c>
      <c r="AB25" s="94" t="s">
        <v>157</v>
      </c>
    </row>
    <row r="26" spans="1:28" x14ac:dyDescent="0.3">
      <c r="A26" s="87" t="s">
        <v>226</v>
      </c>
      <c r="B26" s="88" t="s">
        <v>228</v>
      </c>
      <c r="C26" s="89">
        <v>286.81367654000002</v>
      </c>
      <c r="D26" s="89">
        <v>17.132486211700002</v>
      </c>
      <c r="E26" s="89">
        <v>61.756307250799999</v>
      </c>
      <c r="F26" s="89">
        <v>2.6686395852499998</v>
      </c>
      <c r="G26" s="106">
        <v>39</v>
      </c>
      <c r="H26" s="106">
        <v>42</v>
      </c>
      <c r="I26" s="89">
        <v>6.5272959999999998</v>
      </c>
      <c r="J26" s="89">
        <v>1.7636480000000001</v>
      </c>
      <c r="K26" s="90">
        <v>72.243253506800002</v>
      </c>
      <c r="L26" s="90">
        <v>63.071880024899997</v>
      </c>
      <c r="M26" s="89">
        <v>5.6366844893000003</v>
      </c>
      <c r="N26" s="89">
        <v>303.94616275200002</v>
      </c>
      <c r="O26" s="89">
        <v>4.1422456925600004</v>
      </c>
      <c r="P26" s="89">
        <v>64.424946836100005</v>
      </c>
      <c r="Q26" s="91"/>
      <c r="R26" s="91"/>
      <c r="S26" s="91"/>
      <c r="T26" s="91"/>
      <c r="U26" s="91"/>
      <c r="V26" s="91"/>
      <c r="W26" s="91"/>
      <c r="X26" s="107">
        <v>265.73768675737153</v>
      </c>
      <c r="Y26" s="107">
        <v>11.699813242628457</v>
      </c>
      <c r="Z26" s="93">
        <v>40.551763605489803</v>
      </c>
      <c r="AA26" s="107">
        <v>1.1982363945101999</v>
      </c>
      <c r="AB26" s="94" t="s">
        <v>157</v>
      </c>
    </row>
    <row r="27" spans="1:28" x14ac:dyDescent="0.3">
      <c r="A27" s="87" t="s">
        <v>226</v>
      </c>
      <c r="B27" s="88" t="s">
        <v>227</v>
      </c>
      <c r="C27" s="89">
        <v>285.38665664500002</v>
      </c>
      <c r="D27" s="89">
        <v>12.564911757200001</v>
      </c>
      <c r="E27" s="89">
        <v>61.411423707700003</v>
      </c>
      <c r="F27" s="89">
        <v>1.8146042584199999</v>
      </c>
      <c r="G27" s="106">
        <v>39</v>
      </c>
      <c r="H27" s="106">
        <v>42</v>
      </c>
      <c r="I27" s="89">
        <v>3.6069559999999998</v>
      </c>
      <c r="J27" s="89">
        <v>0.30347800000000003</v>
      </c>
      <c r="K27" s="90">
        <v>70.843734606699996</v>
      </c>
      <c r="L27" s="90">
        <v>61.589796590200002</v>
      </c>
      <c r="M27" s="89">
        <v>4.2170987132700004</v>
      </c>
      <c r="N27" s="89">
        <v>297.95156840200002</v>
      </c>
      <c r="O27" s="89">
        <v>2.8700272922400001</v>
      </c>
      <c r="P27" s="89">
        <v>63.226027966099998</v>
      </c>
      <c r="Q27" s="91"/>
      <c r="R27" s="91"/>
      <c r="S27" s="91"/>
      <c r="T27" s="91"/>
      <c r="U27" s="91"/>
      <c r="V27" s="91"/>
      <c r="W27" s="91"/>
      <c r="X27" s="107">
        <v>265.73768675737153</v>
      </c>
      <c r="Y27" s="107">
        <v>11.699813242628457</v>
      </c>
      <c r="Z27" s="93">
        <v>40.551763605489803</v>
      </c>
      <c r="AA27" s="107">
        <v>1.1982363945101999</v>
      </c>
      <c r="AB27" s="94" t="s">
        <v>157</v>
      </c>
    </row>
    <row r="28" spans="1:28" ht="14.5" thickBot="1" x14ac:dyDescent="0.35">
      <c r="A28" s="98" t="s">
        <v>226</v>
      </c>
      <c r="B28" s="99" t="s">
        <v>225</v>
      </c>
      <c r="C28" s="100">
        <v>285.38665664500002</v>
      </c>
      <c r="D28" s="100">
        <v>12.564911757200001</v>
      </c>
      <c r="E28" s="100">
        <v>61.411423707700003</v>
      </c>
      <c r="F28" s="100">
        <v>1.8146042584199999</v>
      </c>
      <c r="G28" s="106">
        <v>39</v>
      </c>
      <c r="H28" s="106">
        <v>42</v>
      </c>
      <c r="I28" s="100">
        <v>5.9163819999999996</v>
      </c>
      <c r="J28" s="100">
        <v>1.458191</v>
      </c>
      <c r="K28" s="101">
        <v>71.479355880599996</v>
      </c>
      <c r="L28" s="101">
        <v>62.225417502699997</v>
      </c>
      <c r="M28" s="100">
        <v>4.2170987132700004</v>
      </c>
      <c r="N28" s="100">
        <v>297.95156840200002</v>
      </c>
      <c r="O28" s="100">
        <v>2.8700272922400001</v>
      </c>
      <c r="P28" s="100">
        <v>63.226027966099998</v>
      </c>
      <c r="Q28" s="102" t="s">
        <v>224</v>
      </c>
      <c r="R28" s="102">
        <v>277.4375</v>
      </c>
      <c r="S28" s="102">
        <v>41.75</v>
      </c>
      <c r="T28" s="102">
        <v>36</v>
      </c>
      <c r="U28" s="102">
        <v>39</v>
      </c>
      <c r="V28" s="113">
        <f>(100/N28*R28)-100</f>
        <v>-6.8850345416951058</v>
      </c>
      <c r="W28" s="113">
        <f>(100/P28*S28)-100</f>
        <v>-33.96706808407265</v>
      </c>
      <c r="X28" s="103">
        <f>R28-Y28</f>
        <v>265.73768675737153</v>
      </c>
      <c r="Y28" s="103">
        <f>R28/100*M28</f>
        <v>11.699813242628457</v>
      </c>
      <c r="Z28" s="104">
        <f>S28-AA28</f>
        <v>40.551763605489803</v>
      </c>
      <c r="AA28" s="103">
        <f>S28/100*O28</f>
        <v>1.1982363945101999</v>
      </c>
      <c r="AB28" s="105" t="s">
        <v>157</v>
      </c>
    </row>
    <row r="29" spans="1:28" x14ac:dyDescent="0.3">
      <c r="A29" s="109" t="s">
        <v>216</v>
      </c>
      <c r="B29" s="110" t="s">
        <v>223</v>
      </c>
      <c r="C29" s="111">
        <v>169.735302934</v>
      </c>
      <c r="D29" s="111">
        <v>18.7083038036</v>
      </c>
      <c r="E29" s="111">
        <v>25.55414403</v>
      </c>
      <c r="F29" s="111">
        <v>3.8784684091399999</v>
      </c>
      <c r="G29" s="111">
        <v>42</v>
      </c>
      <c r="H29" s="111">
        <v>42</v>
      </c>
      <c r="I29" s="111">
        <v>3.4000780000000002</v>
      </c>
      <c r="J29" s="111">
        <v>0.20003899999999999</v>
      </c>
      <c r="K29" s="80">
        <v>70.525098522199997</v>
      </c>
      <c r="L29" s="80">
        <v>58.204123384200003</v>
      </c>
      <c r="M29" s="111">
        <v>9.9277996890200004</v>
      </c>
      <c r="N29" s="111">
        <v>188.44360673700001</v>
      </c>
      <c r="O29" s="111">
        <v>13.177452110799999</v>
      </c>
      <c r="P29" s="111">
        <v>29.4326124392</v>
      </c>
      <c r="Q29" s="81" t="s">
        <v>222</v>
      </c>
      <c r="R29" s="81">
        <v>152.78571428571428</v>
      </c>
      <c r="S29" s="81">
        <v>29.446428571428573</v>
      </c>
      <c r="T29" s="81">
        <v>42</v>
      </c>
      <c r="U29" s="81">
        <v>42</v>
      </c>
      <c r="V29" s="83">
        <f>(100/N29*R29)-100</f>
        <v>-18.922314780915556</v>
      </c>
      <c r="W29" s="83">
        <f>(100/P29*S29)-100</f>
        <v>4.6941576311368749E-2</v>
      </c>
      <c r="X29" s="84">
        <f>R29-Y29</f>
        <v>137.61745461799015</v>
      </c>
      <c r="Y29" s="84">
        <f>R29/100*M29</f>
        <v>15.168259667724129</v>
      </c>
      <c r="Z29" s="84">
        <f>S29-AA29</f>
        <v>25.566139548087644</v>
      </c>
      <c r="AA29" s="84">
        <f>S29/100*O29</f>
        <v>3.8802890233409286</v>
      </c>
      <c r="AB29" s="86" t="s">
        <v>157</v>
      </c>
    </row>
    <row r="30" spans="1:28" x14ac:dyDescent="0.3">
      <c r="A30" s="87" t="s">
        <v>216</v>
      </c>
      <c r="B30" s="88" t="s">
        <v>221</v>
      </c>
      <c r="C30" s="89">
        <v>169.735302934</v>
      </c>
      <c r="D30" s="89">
        <v>18.7083038036</v>
      </c>
      <c r="E30" s="89">
        <v>25.55414403</v>
      </c>
      <c r="F30" s="89">
        <v>3.8784684091399999</v>
      </c>
      <c r="G30" s="89">
        <v>42</v>
      </c>
      <c r="H30" s="89">
        <v>42</v>
      </c>
      <c r="I30" s="89">
        <v>3.3516270000000001</v>
      </c>
      <c r="J30" s="89">
        <v>0.17581350000000001</v>
      </c>
      <c r="K30" s="90">
        <v>70.512723745200006</v>
      </c>
      <c r="L30" s="90">
        <v>58.191748624900001</v>
      </c>
      <c r="M30" s="89">
        <v>9.9277996890200004</v>
      </c>
      <c r="N30" s="89">
        <v>188.44360673700001</v>
      </c>
      <c r="O30" s="89">
        <v>13.177452110799999</v>
      </c>
      <c r="P30" s="89">
        <v>29.4326124392</v>
      </c>
      <c r="Q30" s="91"/>
      <c r="R30" s="91"/>
      <c r="S30" s="91"/>
      <c r="T30" s="91"/>
      <c r="U30" s="91"/>
      <c r="V30" s="91"/>
      <c r="W30" s="91"/>
      <c r="X30" s="107">
        <v>137.61745461799015</v>
      </c>
      <c r="Y30" s="107">
        <v>15.168259667724129</v>
      </c>
      <c r="Z30" s="93">
        <v>25.566139548087644</v>
      </c>
      <c r="AA30" s="107">
        <v>3.8802890233409286</v>
      </c>
      <c r="AB30" s="94" t="s">
        <v>157</v>
      </c>
    </row>
    <row r="31" spans="1:28" x14ac:dyDescent="0.3">
      <c r="A31" s="87" t="s">
        <v>216</v>
      </c>
      <c r="B31" s="88" t="s">
        <v>220</v>
      </c>
      <c r="C31" s="89">
        <v>169.735302934</v>
      </c>
      <c r="D31" s="89">
        <v>18.7083038036</v>
      </c>
      <c r="E31" s="89">
        <v>25.55414403</v>
      </c>
      <c r="F31" s="89">
        <v>3.8784684091399999</v>
      </c>
      <c r="G31" s="89">
        <v>42</v>
      </c>
      <c r="H31" s="89">
        <v>42</v>
      </c>
      <c r="I31" s="89">
        <v>3.335969</v>
      </c>
      <c r="J31" s="89">
        <v>0.16798450000000001</v>
      </c>
      <c r="K31" s="90">
        <v>70.508731785400002</v>
      </c>
      <c r="L31" s="90">
        <v>58.187756670699997</v>
      </c>
      <c r="M31" s="89">
        <v>9.9277996890200004</v>
      </c>
      <c r="N31" s="89">
        <v>188.44360673700001</v>
      </c>
      <c r="O31" s="89">
        <v>13.177452110799999</v>
      </c>
      <c r="P31" s="89">
        <v>29.4326124392</v>
      </c>
      <c r="Q31" s="91"/>
      <c r="R31" s="91"/>
      <c r="S31" s="91"/>
      <c r="T31" s="91"/>
      <c r="U31" s="91"/>
      <c r="V31" s="91"/>
      <c r="W31" s="91"/>
      <c r="X31" s="107">
        <v>137.61745461799015</v>
      </c>
      <c r="Y31" s="107">
        <v>15.168259667724129</v>
      </c>
      <c r="Z31" s="93">
        <v>25.566139548087644</v>
      </c>
      <c r="AA31" s="107">
        <v>3.8802890233409286</v>
      </c>
      <c r="AB31" s="94" t="s">
        <v>157</v>
      </c>
    </row>
    <row r="32" spans="1:28" x14ac:dyDescent="0.3">
      <c r="A32" s="87" t="s">
        <v>216</v>
      </c>
      <c r="B32" s="88" t="s">
        <v>219</v>
      </c>
      <c r="C32" s="89">
        <v>169.735302934</v>
      </c>
      <c r="D32" s="89">
        <v>18.7083038036</v>
      </c>
      <c r="E32" s="89">
        <v>25.55414403</v>
      </c>
      <c r="F32" s="89">
        <v>3.8784684091399999</v>
      </c>
      <c r="G32" s="89">
        <v>42</v>
      </c>
      <c r="H32" s="89">
        <v>42</v>
      </c>
      <c r="I32" s="89">
        <v>3.3175349999999999</v>
      </c>
      <c r="J32" s="89">
        <v>0.15876750000000001</v>
      </c>
      <c r="K32" s="90">
        <v>70.504036613099998</v>
      </c>
      <c r="L32" s="90">
        <v>58.183061505200001</v>
      </c>
      <c r="M32" s="89">
        <v>9.9277996890200004</v>
      </c>
      <c r="N32" s="89">
        <v>188.44360673700001</v>
      </c>
      <c r="O32" s="89">
        <v>13.177452110799999</v>
      </c>
      <c r="P32" s="89">
        <v>29.4326124392</v>
      </c>
      <c r="Q32" s="91"/>
      <c r="R32" s="91"/>
      <c r="S32" s="91"/>
      <c r="T32" s="91"/>
      <c r="U32" s="91"/>
      <c r="V32" s="91"/>
      <c r="W32" s="91"/>
      <c r="X32" s="107">
        <v>137.61745461799015</v>
      </c>
      <c r="Y32" s="107">
        <v>15.168259667724129</v>
      </c>
      <c r="Z32" s="93">
        <v>25.566139548087644</v>
      </c>
      <c r="AA32" s="107">
        <v>3.8802890233409286</v>
      </c>
      <c r="AB32" s="94" t="s">
        <v>157</v>
      </c>
    </row>
    <row r="33" spans="1:28" x14ac:dyDescent="0.3">
      <c r="A33" s="87" t="s">
        <v>216</v>
      </c>
      <c r="B33" s="88" t="s">
        <v>218</v>
      </c>
      <c r="C33" s="89">
        <v>169.735302934</v>
      </c>
      <c r="D33" s="89">
        <v>18.7083038036</v>
      </c>
      <c r="E33" s="89">
        <v>25.55414403</v>
      </c>
      <c r="F33" s="89">
        <v>3.8784684091399999</v>
      </c>
      <c r="G33" s="89">
        <v>42</v>
      </c>
      <c r="H33" s="89">
        <v>42</v>
      </c>
      <c r="I33" s="89">
        <v>2.9120149999999998</v>
      </c>
      <c r="J33" s="89">
        <v>0</v>
      </c>
      <c r="K33" s="90">
        <v>70.423927391500001</v>
      </c>
      <c r="L33" s="90">
        <v>58.102952399199999</v>
      </c>
      <c r="M33" s="89">
        <v>9.9277996890200004</v>
      </c>
      <c r="N33" s="89">
        <v>188.44360673700001</v>
      </c>
      <c r="O33" s="89">
        <v>13.177452110799999</v>
      </c>
      <c r="P33" s="89">
        <v>29.4326124392</v>
      </c>
      <c r="Q33" s="91"/>
      <c r="R33" s="91"/>
      <c r="S33" s="91"/>
      <c r="T33" s="91"/>
      <c r="U33" s="91"/>
      <c r="V33" s="91"/>
      <c r="W33" s="91"/>
      <c r="X33" s="107">
        <v>137.61745461799015</v>
      </c>
      <c r="Y33" s="107">
        <v>15.168259667724129</v>
      </c>
      <c r="Z33" s="93">
        <v>25.566139548087644</v>
      </c>
      <c r="AA33" s="107">
        <v>3.8802890233409286</v>
      </c>
      <c r="AB33" s="94" t="s">
        <v>157</v>
      </c>
    </row>
    <row r="34" spans="1:28" x14ac:dyDescent="0.3">
      <c r="A34" s="87" t="s">
        <v>216</v>
      </c>
      <c r="B34" s="88" t="s">
        <v>217</v>
      </c>
      <c r="C34" s="89">
        <v>169.735302934</v>
      </c>
      <c r="D34" s="89">
        <v>18.7083038036</v>
      </c>
      <c r="E34" s="89">
        <v>25.55414403</v>
      </c>
      <c r="F34" s="89">
        <v>3.8784684091399999</v>
      </c>
      <c r="G34" s="89">
        <v>42</v>
      </c>
      <c r="H34" s="89">
        <v>42</v>
      </c>
      <c r="I34" s="89">
        <v>2.65170978</v>
      </c>
      <c r="J34" s="89">
        <v>0</v>
      </c>
      <c r="K34" s="90">
        <v>70.423927391500001</v>
      </c>
      <c r="L34" s="90">
        <v>58.102952399199999</v>
      </c>
      <c r="M34" s="89">
        <v>9.9277996890200004</v>
      </c>
      <c r="N34" s="89">
        <v>188.44360673700001</v>
      </c>
      <c r="O34" s="89">
        <v>13.177452110799999</v>
      </c>
      <c r="P34" s="89">
        <v>29.4326124392</v>
      </c>
      <c r="Q34" s="91"/>
      <c r="R34" s="91"/>
      <c r="S34" s="91"/>
      <c r="T34" s="91"/>
      <c r="U34" s="91"/>
      <c r="V34" s="91"/>
      <c r="W34" s="91"/>
      <c r="X34" s="107">
        <v>137.61745461799015</v>
      </c>
      <c r="Y34" s="107">
        <v>15.168259667724129</v>
      </c>
      <c r="Z34" s="93">
        <v>25.566139548087644</v>
      </c>
      <c r="AA34" s="107">
        <v>3.8802890233409286</v>
      </c>
      <c r="AB34" s="94" t="s">
        <v>157</v>
      </c>
    </row>
    <row r="35" spans="1:28" ht="14.5" thickBot="1" x14ac:dyDescent="0.35">
      <c r="A35" s="98" t="s">
        <v>216</v>
      </c>
      <c r="B35" s="99" t="s">
        <v>215</v>
      </c>
      <c r="C35" s="100">
        <v>169.735302934</v>
      </c>
      <c r="D35" s="100">
        <v>18.7083038036</v>
      </c>
      <c r="E35" s="100">
        <v>25.55414403</v>
      </c>
      <c r="F35" s="100">
        <v>3.8784684091399999</v>
      </c>
      <c r="G35" s="100">
        <v>42</v>
      </c>
      <c r="H35" s="100">
        <v>42</v>
      </c>
      <c r="I35" s="100">
        <v>2.2122220000000001</v>
      </c>
      <c r="J35" s="100">
        <v>0</v>
      </c>
      <c r="K35" s="101">
        <v>70.423927391500001</v>
      </c>
      <c r="L35" s="101">
        <v>58.102952399199999</v>
      </c>
      <c r="M35" s="100">
        <v>9.9277996890200004</v>
      </c>
      <c r="N35" s="100">
        <v>188.44360673700001</v>
      </c>
      <c r="O35" s="100">
        <v>13.177452110799999</v>
      </c>
      <c r="P35" s="100">
        <v>29.4326124392</v>
      </c>
      <c r="Q35" s="102"/>
      <c r="R35" s="102"/>
      <c r="S35" s="102"/>
      <c r="T35" s="102"/>
      <c r="U35" s="102"/>
      <c r="V35" s="102"/>
      <c r="W35" s="102"/>
      <c r="X35" s="108">
        <v>137.61745461799015</v>
      </c>
      <c r="Y35" s="108">
        <v>15.168259667724129</v>
      </c>
      <c r="Z35" s="104">
        <v>25.566139548087644</v>
      </c>
      <c r="AA35" s="108">
        <v>3.8802890233409286</v>
      </c>
      <c r="AB35" s="105" t="s">
        <v>157</v>
      </c>
    </row>
    <row r="36" spans="1:28" x14ac:dyDescent="0.3">
      <c r="A36" s="109" t="s">
        <v>210</v>
      </c>
      <c r="B36" s="110" t="s">
        <v>214</v>
      </c>
      <c r="C36" s="111">
        <v>289.79358856800002</v>
      </c>
      <c r="D36" s="111">
        <v>7.9837710733199998</v>
      </c>
      <c r="E36" s="111">
        <v>58.067886252500003</v>
      </c>
      <c r="F36" s="111">
        <v>1.4875856756900001</v>
      </c>
      <c r="G36" s="111">
        <v>42</v>
      </c>
      <c r="H36" s="111">
        <v>45</v>
      </c>
      <c r="I36" s="111">
        <v>10.957257999999999</v>
      </c>
      <c r="J36" s="111">
        <v>3.9786290000000002</v>
      </c>
      <c r="K36" s="80">
        <v>72.506389992600006</v>
      </c>
      <c r="L36" s="80">
        <v>63.187003623499997</v>
      </c>
      <c r="M36" s="111">
        <v>2.6811209162899998</v>
      </c>
      <c r="N36" s="111">
        <v>297.77735964099998</v>
      </c>
      <c r="O36" s="111">
        <v>2.4978152762899999</v>
      </c>
      <c r="P36" s="111">
        <v>59.555471928199999</v>
      </c>
      <c r="Q36" s="81" t="s">
        <v>213</v>
      </c>
      <c r="R36" s="81">
        <v>273.375</v>
      </c>
      <c r="S36" s="81">
        <v>44.375</v>
      </c>
      <c r="T36" s="81">
        <v>42</v>
      </c>
      <c r="U36" s="81">
        <v>45</v>
      </c>
      <c r="V36" s="83">
        <f>(100/N36*R36)-100</f>
        <v>-8.1948337746091369</v>
      </c>
      <c r="W36" s="83">
        <f>(100/P36*S36)-100</f>
        <v>-25.489634179209517</v>
      </c>
      <c r="X36" s="84">
        <f>R36-Y36</f>
        <v>266.04548569509222</v>
      </c>
      <c r="Y36" s="84">
        <f>R36/100*M36</f>
        <v>7.3295143049077875</v>
      </c>
      <c r="Z36" s="84">
        <f>S36-AA36</f>
        <v>43.266594471146313</v>
      </c>
      <c r="AA36" s="84">
        <f>S36/100*O36</f>
        <v>1.1084055288536874</v>
      </c>
      <c r="AB36" s="86" t="s">
        <v>157</v>
      </c>
    </row>
    <row r="37" spans="1:28" x14ac:dyDescent="0.3">
      <c r="A37" s="87" t="s">
        <v>210</v>
      </c>
      <c r="B37" s="88" t="s">
        <v>212</v>
      </c>
      <c r="C37" s="89">
        <v>289.79358856800002</v>
      </c>
      <c r="D37" s="89">
        <v>7.9837710733199998</v>
      </c>
      <c r="E37" s="89">
        <v>58.067886252500003</v>
      </c>
      <c r="F37" s="89">
        <v>1.4875856756900001</v>
      </c>
      <c r="G37" s="89">
        <v>42</v>
      </c>
      <c r="H37" s="89">
        <v>45</v>
      </c>
      <c r="I37" s="89">
        <v>8.6157229999999991</v>
      </c>
      <c r="J37" s="89">
        <v>2.8078615</v>
      </c>
      <c r="K37" s="90">
        <v>71.7035677808</v>
      </c>
      <c r="L37" s="90">
        <v>62.384181785499997</v>
      </c>
      <c r="M37" s="89">
        <v>2.6811209162899998</v>
      </c>
      <c r="N37" s="89">
        <v>297.77735964099998</v>
      </c>
      <c r="O37" s="89">
        <v>2.4978152762899999</v>
      </c>
      <c r="P37" s="89">
        <v>59.555471928199999</v>
      </c>
      <c r="Q37" s="91"/>
      <c r="R37" s="91"/>
      <c r="S37" s="91"/>
      <c r="T37" s="91"/>
      <c r="U37" s="91"/>
      <c r="V37" s="91"/>
      <c r="W37" s="91"/>
      <c r="X37" s="107">
        <v>266.04548569509222</v>
      </c>
      <c r="Y37" s="107">
        <v>7.3295143049077875</v>
      </c>
      <c r="Z37" s="93">
        <v>43.266594471146313</v>
      </c>
      <c r="AA37" s="107">
        <v>1.1084055288536874</v>
      </c>
      <c r="AB37" s="94" t="s">
        <v>157</v>
      </c>
    </row>
    <row r="38" spans="1:28" x14ac:dyDescent="0.3">
      <c r="A38" s="87" t="s">
        <v>210</v>
      </c>
      <c r="B38" s="88" t="s">
        <v>211</v>
      </c>
      <c r="C38" s="89">
        <v>289.79358856800002</v>
      </c>
      <c r="D38" s="89">
        <v>7.9837710733199998</v>
      </c>
      <c r="E38" s="89">
        <v>58.067886252500003</v>
      </c>
      <c r="F38" s="89">
        <v>1.4875856756900001</v>
      </c>
      <c r="G38" s="89">
        <v>42</v>
      </c>
      <c r="H38" s="89">
        <v>45</v>
      </c>
      <c r="I38" s="89">
        <v>8.2684680000000004</v>
      </c>
      <c r="J38" s="89">
        <v>2.6342340000000002</v>
      </c>
      <c r="K38" s="90">
        <v>71.590414587699996</v>
      </c>
      <c r="L38" s="90">
        <v>62.2710286509</v>
      </c>
      <c r="M38" s="89">
        <v>2.6811209162899998</v>
      </c>
      <c r="N38" s="89">
        <v>297.77735964099998</v>
      </c>
      <c r="O38" s="89">
        <v>2.4978152762899999</v>
      </c>
      <c r="P38" s="89">
        <v>59.555471928199999</v>
      </c>
      <c r="Q38" s="91"/>
      <c r="R38" s="91"/>
      <c r="S38" s="91"/>
      <c r="T38" s="91"/>
      <c r="U38" s="91"/>
      <c r="V38" s="91"/>
      <c r="W38" s="91"/>
      <c r="X38" s="107">
        <v>266.04548569509222</v>
      </c>
      <c r="Y38" s="107">
        <v>7.3295143049077875</v>
      </c>
      <c r="Z38" s="93">
        <v>43.266594471146313</v>
      </c>
      <c r="AA38" s="107">
        <v>1.1084055288536874</v>
      </c>
      <c r="AB38" s="94" t="s">
        <v>157</v>
      </c>
    </row>
    <row r="39" spans="1:28" ht="14.5" thickBot="1" x14ac:dyDescent="0.35">
      <c r="A39" s="98" t="s">
        <v>210</v>
      </c>
      <c r="B39" s="99" t="s">
        <v>209</v>
      </c>
      <c r="C39" s="100">
        <v>289.79358856800002</v>
      </c>
      <c r="D39" s="100">
        <v>7.9837710733199998</v>
      </c>
      <c r="E39" s="100">
        <v>58.067886252500003</v>
      </c>
      <c r="F39" s="100">
        <v>1.4875856756900001</v>
      </c>
      <c r="G39" s="100">
        <v>42</v>
      </c>
      <c r="H39" s="100">
        <v>45</v>
      </c>
      <c r="I39" s="100">
        <v>7.0032990000000002</v>
      </c>
      <c r="J39" s="100">
        <v>2.0016495000000001</v>
      </c>
      <c r="K39" s="101">
        <v>71.191697868999995</v>
      </c>
      <c r="L39" s="101">
        <v>61.872312150799999</v>
      </c>
      <c r="M39" s="100">
        <v>2.6811209162899998</v>
      </c>
      <c r="N39" s="100">
        <v>297.77735964099998</v>
      </c>
      <c r="O39" s="100">
        <v>2.4978152762899999</v>
      </c>
      <c r="P39" s="100">
        <v>59.555471928199999</v>
      </c>
      <c r="Q39" s="102"/>
      <c r="R39" s="102"/>
      <c r="S39" s="102"/>
      <c r="T39" s="102"/>
      <c r="U39" s="102"/>
      <c r="V39" s="102"/>
      <c r="W39" s="102"/>
      <c r="X39" s="108">
        <v>266.04548569509222</v>
      </c>
      <c r="Y39" s="108">
        <v>7.3295143049077875</v>
      </c>
      <c r="Z39" s="104">
        <v>43.266594471146313</v>
      </c>
      <c r="AA39" s="108">
        <v>1.1084055288536874</v>
      </c>
      <c r="AB39" s="105" t="s">
        <v>157</v>
      </c>
    </row>
    <row r="40" spans="1:28" x14ac:dyDescent="0.3">
      <c r="A40" s="109" t="s">
        <v>204</v>
      </c>
      <c r="B40" s="110" t="s">
        <v>208</v>
      </c>
      <c r="C40" s="111">
        <v>124.03171383</v>
      </c>
      <c r="D40" s="111">
        <v>20.393639562800001</v>
      </c>
      <c r="E40" s="111">
        <v>18.6487304019</v>
      </c>
      <c r="F40" s="111">
        <v>5.6873940356499997</v>
      </c>
      <c r="G40" s="111">
        <v>39</v>
      </c>
      <c r="H40" s="111">
        <v>39</v>
      </c>
      <c r="I40" s="111">
        <v>-2.4016470000000001</v>
      </c>
      <c r="J40" s="111">
        <v>0</v>
      </c>
      <c r="K40" s="80">
        <v>70.204787461400002</v>
      </c>
      <c r="L40" s="80">
        <v>59.017597374600001</v>
      </c>
      <c r="M40" s="111">
        <v>14.120539838499999</v>
      </c>
      <c r="N40" s="111">
        <v>144.42535339299999</v>
      </c>
      <c r="O40" s="111">
        <v>23.370171574499999</v>
      </c>
      <c r="P40" s="111">
        <v>24.336124437599999</v>
      </c>
      <c r="Q40" s="81" t="s">
        <v>207</v>
      </c>
      <c r="R40" s="81">
        <v>162.9375</v>
      </c>
      <c r="S40" s="81">
        <v>43</v>
      </c>
      <c r="T40" s="81">
        <v>39</v>
      </c>
      <c r="U40" s="81">
        <v>39</v>
      </c>
      <c r="V40" s="83">
        <f>(100/N40*R40)-100</f>
        <v>12.817795610045067</v>
      </c>
      <c r="W40" s="83">
        <f>(100/P40*S40)-100</f>
        <v>76.692061672579996</v>
      </c>
      <c r="X40" s="84">
        <f>R40-Y40</f>
        <v>139.92984540064407</v>
      </c>
      <c r="Y40" s="84">
        <f>R40/100*M40</f>
        <v>23.007654599355938</v>
      </c>
      <c r="Z40" s="84">
        <f>S40-AA40</f>
        <v>32.950826222964999</v>
      </c>
      <c r="AA40" s="84">
        <f>S40/100*O40</f>
        <v>10.049173777035</v>
      </c>
      <c r="AB40" s="86" t="s">
        <v>157</v>
      </c>
    </row>
    <row r="41" spans="1:28" x14ac:dyDescent="0.3">
      <c r="A41" s="87" t="s">
        <v>204</v>
      </c>
      <c r="B41" s="88" t="s">
        <v>206</v>
      </c>
      <c r="C41" s="89">
        <v>124.03171383</v>
      </c>
      <c r="D41" s="89">
        <v>20.393639562800001</v>
      </c>
      <c r="E41" s="89">
        <v>18.6487304019</v>
      </c>
      <c r="F41" s="89">
        <v>5.6873940356499997</v>
      </c>
      <c r="G41" s="89">
        <v>39</v>
      </c>
      <c r="H41" s="89">
        <v>39</v>
      </c>
      <c r="I41" s="89">
        <v>-5.0151063699999998</v>
      </c>
      <c r="J41" s="89">
        <v>1.0075531849999999</v>
      </c>
      <c r="K41" s="90">
        <v>70.737717465599999</v>
      </c>
      <c r="L41" s="90">
        <v>59.550526797800003</v>
      </c>
      <c r="M41" s="89">
        <v>14.120539838499999</v>
      </c>
      <c r="N41" s="89">
        <v>144.42535339299999</v>
      </c>
      <c r="O41" s="89">
        <v>23.370171574499999</v>
      </c>
      <c r="P41" s="89">
        <v>24.336124437599999</v>
      </c>
      <c r="Q41" s="91"/>
      <c r="R41" s="91"/>
      <c r="S41" s="91"/>
      <c r="T41" s="91"/>
      <c r="U41" s="91"/>
      <c r="V41" s="91"/>
      <c r="W41" s="91"/>
      <c r="X41" s="107">
        <v>139.92984540064407</v>
      </c>
      <c r="Y41" s="107">
        <v>23.007654599355938</v>
      </c>
      <c r="Z41" s="93">
        <v>32.950826222964999</v>
      </c>
      <c r="AA41" s="107">
        <v>10.049173777035</v>
      </c>
      <c r="AB41" s="94" t="s">
        <v>157</v>
      </c>
    </row>
    <row r="42" spans="1:28" x14ac:dyDescent="0.3">
      <c r="A42" s="87" t="s">
        <v>204</v>
      </c>
      <c r="B42" s="88" t="s">
        <v>205</v>
      </c>
      <c r="C42" s="89">
        <v>124.03171383</v>
      </c>
      <c r="D42" s="89">
        <v>20.393639562800001</v>
      </c>
      <c r="E42" s="89">
        <v>18.6487304019</v>
      </c>
      <c r="F42" s="89">
        <v>5.6873940356499997</v>
      </c>
      <c r="G42" s="89">
        <v>39</v>
      </c>
      <c r="H42" s="89">
        <v>39</v>
      </c>
      <c r="I42" s="89">
        <v>-3.9070230000000001</v>
      </c>
      <c r="J42" s="89">
        <v>0.45351150000000001</v>
      </c>
      <c r="K42" s="90">
        <v>70.437460237699995</v>
      </c>
      <c r="L42" s="90">
        <v>59.2502698885</v>
      </c>
      <c r="M42" s="89">
        <v>14.120539838499999</v>
      </c>
      <c r="N42" s="89">
        <v>144.42535339299999</v>
      </c>
      <c r="O42" s="89">
        <v>23.370171574499999</v>
      </c>
      <c r="P42" s="89">
        <v>24.336124437599999</v>
      </c>
      <c r="Q42" s="91"/>
      <c r="R42" s="91"/>
      <c r="S42" s="91"/>
      <c r="T42" s="91"/>
      <c r="U42" s="91"/>
      <c r="V42" s="91"/>
      <c r="W42" s="91"/>
      <c r="X42" s="107">
        <v>139.92984540064407</v>
      </c>
      <c r="Y42" s="107">
        <v>23.007654599355938</v>
      </c>
      <c r="Z42" s="93">
        <v>32.950826222964999</v>
      </c>
      <c r="AA42" s="107">
        <v>10.049173777035</v>
      </c>
      <c r="AB42" s="94" t="s">
        <v>157</v>
      </c>
    </row>
    <row r="43" spans="1:28" ht="14.5" thickBot="1" x14ac:dyDescent="0.35">
      <c r="A43" s="98" t="s">
        <v>204</v>
      </c>
      <c r="B43" s="99" t="s">
        <v>203</v>
      </c>
      <c r="C43" s="100">
        <v>124.03171383</v>
      </c>
      <c r="D43" s="100">
        <v>20.393639562800001</v>
      </c>
      <c r="E43" s="100">
        <v>18.6487304019</v>
      </c>
      <c r="F43" s="100">
        <v>5.6873940356499997</v>
      </c>
      <c r="G43" s="100">
        <v>39</v>
      </c>
      <c r="H43" s="100">
        <v>39</v>
      </c>
      <c r="I43" s="100">
        <v>-3.1702970000000001</v>
      </c>
      <c r="J43" s="100">
        <v>8.5148500000000002E-2</v>
      </c>
      <c r="K43" s="101">
        <v>70.247570383500005</v>
      </c>
      <c r="L43" s="101">
        <v>59.060380247399998</v>
      </c>
      <c r="M43" s="100">
        <v>14.120539838499999</v>
      </c>
      <c r="N43" s="100">
        <v>144.42535339299999</v>
      </c>
      <c r="O43" s="100">
        <v>23.370171574499999</v>
      </c>
      <c r="P43" s="100">
        <v>24.336124437599999</v>
      </c>
      <c r="Q43" s="102"/>
      <c r="R43" s="102"/>
      <c r="S43" s="102"/>
      <c r="T43" s="102"/>
      <c r="U43" s="102"/>
      <c r="V43" s="102"/>
      <c r="W43" s="102"/>
      <c r="X43" s="108">
        <v>139.92984540064407</v>
      </c>
      <c r="Y43" s="108">
        <v>23.007654599355938</v>
      </c>
      <c r="Z43" s="104">
        <v>32.950826222964999</v>
      </c>
      <c r="AA43" s="108">
        <v>10.049173777035</v>
      </c>
      <c r="AB43" s="105" t="s">
        <v>157</v>
      </c>
    </row>
    <row r="44" spans="1:28" ht="14.5" thickBot="1" x14ac:dyDescent="0.35">
      <c r="A44" s="114" t="s">
        <v>202</v>
      </c>
      <c r="B44" s="115" t="s">
        <v>201</v>
      </c>
      <c r="C44" s="116">
        <v>203.51928099599999</v>
      </c>
      <c r="D44" s="116">
        <v>14.4762669816</v>
      </c>
      <c r="E44" s="116">
        <v>40.973409594400003</v>
      </c>
      <c r="F44" s="116">
        <v>3.3078428582199999</v>
      </c>
      <c r="G44" s="116">
        <v>38</v>
      </c>
      <c r="H44" s="116">
        <v>39</v>
      </c>
      <c r="I44" s="116">
        <v>-0.20285900000000001</v>
      </c>
      <c r="J44" s="116">
        <v>0</v>
      </c>
      <c r="K44" s="117">
        <v>70.148850054999997</v>
      </c>
      <c r="L44" s="117">
        <v>59.9363294694</v>
      </c>
      <c r="M44" s="116">
        <v>6.6406250567700003</v>
      </c>
      <c r="N44" s="116">
        <v>217.995547977</v>
      </c>
      <c r="O44" s="116">
        <v>7.4700752011500002</v>
      </c>
      <c r="P44" s="116">
        <v>44.2812524526</v>
      </c>
      <c r="Q44" s="118" t="s">
        <v>158</v>
      </c>
      <c r="R44" s="118">
        <f>N44*(1+(V11/100))</f>
        <v>178.85365231430058</v>
      </c>
      <c r="S44" s="118">
        <f>P44*(1+(W11/100))</f>
        <v>23.641661500169128</v>
      </c>
      <c r="T44" s="118"/>
      <c r="U44" s="118"/>
      <c r="V44" s="118"/>
      <c r="W44" s="118"/>
      <c r="X44" s="119">
        <f>R44-Y44</f>
        <v>166.97665186376884</v>
      </c>
      <c r="Y44" s="119">
        <f>R44/100*M44</f>
        <v>11.877000450531741</v>
      </c>
      <c r="Z44" s="119">
        <f>S44-AA44</f>
        <v>21.875611607305167</v>
      </c>
      <c r="AA44" s="119">
        <f>S44/100*O44</f>
        <v>1.7660498928639612</v>
      </c>
      <c r="AB44" s="120" t="s">
        <v>157</v>
      </c>
    </row>
    <row r="45" spans="1:28" x14ac:dyDescent="0.3">
      <c r="A45" s="109" t="s">
        <v>188</v>
      </c>
      <c r="B45" s="110" t="s">
        <v>200</v>
      </c>
      <c r="C45" s="111">
        <v>123.379306867</v>
      </c>
      <c r="D45" s="111">
        <v>6.7128138977400003</v>
      </c>
      <c r="E45" s="111">
        <v>31.372973678400001</v>
      </c>
      <c r="F45" s="111">
        <v>1.3263957985899999</v>
      </c>
      <c r="G45" s="112">
        <v>40</v>
      </c>
      <c r="H45" s="112">
        <v>42</v>
      </c>
      <c r="I45" s="111">
        <v>0.269758</v>
      </c>
      <c r="J45" s="111">
        <v>0</v>
      </c>
      <c r="K45" s="80">
        <v>67.426552034699995</v>
      </c>
      <c r="L45" s="80">
        <v>56.178690704600001</v>
      </c>
      <c r="M45" s="111">
        <v>5.1600464795700001</v>
      </c>
      <c r="N45" s="111">
        <v>130.092120765</v>
      </c>
      <c r="O45" s="111">
        <v>4.0563344792500002</v>
      </c>
      <c r="P45" s="111">
        <v>32.699369476999998</v>
      </c>
      <c r="Q45" s="81" t="s">
        <v>199</v>
      </c>
      <c r="R45" s="81">
        <v>119.8125</v>
      </c>
      <c r="S45" s="81">
        <v>37.125</v>
      </c>
      <c r="T45" s="81">
        <v>30</v>
      </c>
      <c r="U45" s="81">
        <v>32</v>
      </c>
      <c r="V45" s="83">
        <f>(100/N45*R45)-100</f>
        <v>-7.9018012040631049</v>
      </c>
      <c r="W45" s="83">
        <f>(100/P45*S45)-100</f>
        <v>13.534299265656756</v>
      </c>
      <c r="X45" s="84">
        <f>R45-Y45</f>
        <v>113.6301193116652</v>
      </c>
      <c r="Y45" s="84">
        <f>R45/100*M45</f>
        <v>6.1823806883348071</v>
      </c>
      <c r="Z45" s="85">
        <f>S45-AA45</f>
        <v>35.619085824578434</v>
      </c>
      <c r="AA45" s="84">
        <f>S45/100*O45</f>
        <v>1.5059141754215626</v>
      </c>
      <c r="AB45" s="86" t="s">
        <v>157</v>
      </c>
    </row>
    <row r="46" spans="1:28" x14ac:dyDescent="0.3">
      <c r="A46" s="87" t="s">
        <v>188</v>
      </c>
      <c r="B46" s="88" t="s">
        <v>198</v>
      </c>
      <c r="C46" s="89">
        <v>123.379306867</v>
      </c>
      <c r="D46" s="89">
        <v>6.7128138977400003</v>
      </c>
      <c r="E46" s="89">
        <v>31.372973678400001</v>
      </c>
      <c r="F46" s="89">
        <v>1.3263957985899999</v>
      </c>
      <c r="G46" s="106">
        <v>40</v>
      </c>
      <c r="H46" s="106">
        <v>42</v>
      </c>
      <c r="I46" s="89">
        <v>0.30353400000000003</v>
      </c>
      <c r="J46" s="89">
        <v>0</v>
      </c>
      <c r="K46" s="90">
        <v>67.426552034699995</v>
      </c>
      <c r="L46" s="90">
        <v>56.178690704600001</v>
      </c>
      <c r="M46" s="89">
        <v>5.1600464795700001</v>
      </c>
      <c r="N46" s="89">
        <v>130.092120765</v>
      </c>
      <c r="O46" s="89">
        <v>4.0563344792500002</v>
      </c>
      <c r="P46" s="89">
        <v>32.699369476999998</v>
      </c>
      <c r="Q46" s="91"/>
      <c r="R46" s="91"/>
      <c r="S46" s="91"/>
      <c r="T46" s="91"/>
      <c r="U46" s="91"/>
      <c r="V46" s="91"/>
      <c r="W46" s="91"/>
      <c r="X46" s="107">
        <v>113.6301193116652</v>
      </c>
      <c r="Y46" s="107">
        <v>6.1823806883348071</v>
      </c>
      <c r="Z46" s="92">
        <v>35.619085824578434</v>
      </c>
      <c r="AA46" s="107">
        <v>1.5059141754215626</v>
      </c>
      <c r="AB46" s="94" t="s">
        <v>157</v>
      </c>
    </row>
    <row r="47" spans="1:28" x14ac:dyDescent="0.3">
      <c r="A47" s="87" t="s">
        <v>188</v>
      </c>
      <c r="B47" s="88" t="s">
        <v>197</v>
      </c>
      <c r="C47" s="89">
        <v>123.379306867</v>
      </c>
      <c r="D47" s="89">
        <v>6.7128138977400003</v>
      </c>
      <c r="E47" s="89">
        <v>31.372973678400001</v>
      </c>
      <c r="F47" s="89">
        <v>1.3263957985899999</v>
      </c>
      <c r="G47" s="106">
        <v>40</v>
      </c>
      <c r="H47" s="106">
        <v>42</v>
      </c>
      <c r="I47" s="89">
        <v>0.17261499999999999</v>
      </c>
      <c r="J47" s="89">
        <v>0</v>
      </c>
      <c r="K47" s="90">
        <v>67.426552034699995</v>
      </c>
      <c r="L47" s="90">
        <v>56.178690704600001</v>
      </c>
      <c r="M47" s="89">
        <v>5.1600464795700001</v>
      </c>
      <c r="N47" s="89">
        <v>130.092120765</v>
      </c>
      <c r="O47" s="89">
        <v>4.0563344792500002</v>
      </c>
      <c r="P47" s="89">
        <v>32.699369476999998</v>
      </c>
      <c r="Q47" s="91"/>
      <c r="R47" s="91"/>
      <c r="S47" s="91"/>
      <c r="T47" s="91"/>
      <c r="U47" s="91"/>
      <c r="V47" s="91"/>
      <c r="W47" s="91"/>
      <c r="X47" s="107">
        <v>113.6301193116652</v>
      </c>
      <c r="Y47" s="107">
        <v>6.1823806883348071</v>
      </c>
      <c r="Z47" s="92">
        <v>35.619085824578434</v>
      </c>
      <c r="AA47" s="107">
        <v>1.5059141754215626</v>
      </c>
      <c r="AB47" s="94" t="s">
        <v>157</v>
      </c>
    </row>
    <row r="48" spans="1:28" x14ac:dyDescent="0.3">
      <c r="A48" s="87" t="s">
        <v>188</v>
      </c>
      <c r="B48" s="88" t="s">
        <v>196</v>
      </c>
      <c r="C48" s="89">
        <v>123.379306867</v>
      </c>
      <c r="D48" s="89">
        <v>6.7128138977400003</v>
      </c>
      <c r="E48" s="89">
        <v>31.372973678400001</v>
      </c>
      <c r="F48" s="89">
        <v>1.3263957985899999</v>
      </c>
      <c r="G48" s="106">
        <v>40</v>
      </c>
      <c r="H48" s="106">
        <v>42</v>
      </c>
      <c r="I48" s="89">
        <v>0.33479100000000001</v>
      </c>
      <c r="J48" s="89">
        <v>0</v>
      </c>
      <c r="K48" s="90">
        <v>67.426552034699995</v>
      </c>
      <c r="L48" s="90">
        <v>56.178690704600001</v>
      </c>
      <c r="M48" s="89">
        <v>5.1600464795700001</v>
      </c>
      <c r="N48" s="89">
        <v>130.092120765</v>
      </c>
      <c r="O48" s="89">
        <v>4.0563344792500002</v>
      </c>
      <c r="P48" s="89">
        <v>32.699369476999998</v>
      </c>
      <c r="Q48" s="91"/>
      <c r="R48" s="91"/>
      <c r="S48" s="91"/>
      <c r="T48" s="91"/>
      <c r="U48" s="91"/>
      <c r="V48" s="91"/>
      <c r="W48" s="91"/>
      <c r="X48" s="107">
        <v>113.6301193116652</v>
      </c>
      <c r="Y48" s="107">
        <v>6.1823806883348071</v>
      </c>
      <c r="Z48" s="92">
        <v>35.619085824578434</v>
      </c>
      <c r="AA48" s="107">
        <v>1.5059141754215626</v>
      </c>
      <c r="AB48" s="94" t="s">
        <v>157</v>
      </c>
    </row>
    <row r="49" spans="1:28" ht="14.5" thickBot="1" x14ac:dyDescent="0.35">
      <c r="A49" s="87" t="s">
        <v>188</v>
      </c>
      <c r="B49" s="88" t="s">
        <v>195</v>
      </c>
      <c r="C49" s="89">
        <v>123.379306867</v>
      </c>
      <c r="D49" s="89">
        <v>6.7128138977400003</v>
      </c>
      <c r="E49" s="89">
        <v>31.372973678400001</v>
      </c>
      <c r="F49" s="89">
        <v>1.3263957985899999</v>
      </c>
      <c r="G49" s="106">
        <v>40</v>
      </c>
      <c r="H49" s="106">
        <v>42</v>
      </c>
      <c r="I49" s="89">
        <v>0.57955900000000005</v>
      </c>
      <c r="J49" s="89">
        <v>0</v>
      </c>
      <c r="K49" s="90">
        <v>67.426552034699995</v>
      </c>
      <c r="L49" s="90">
        <v>56.178690704600001</v>
      </c>
      <c r="M49" s="89">
        <v>5.1600464795700001</v>
      </c>
      <c r="N49" s="89">
        <v>130.092120765</v>
      </c>
      <c r="O49" s="89">
        <v>4.0563344792500002</v>
      </c>
      <c r="P49" s="89">
        <v>32.699369476999998</v>
      </c>
      <c r="Q49" s="91"/>
      <c r="R49" s="91"/>
      <c r="S49" s="91"/>
      <c r="T49" s="91"/>
      <c r="U49" s="91"/>
      <c r="V49" s="91"/>
      <c r="W49" s="91"/>
      <c r="X49" s="107">
        <v>113.6301193116652</v>
      </c>
      <c r="Y49" s="107">
        <v>6.1823806883348071</v>
      </c>
      <c r="Z49" s="92">
        <v>35.619085824578434</v>
      </c>
      <c r="AA49" s="107">
        <v>1.5059141754215626</v>
      </c>
      <c r="AB49" s="94" t="s">
        <v>157</v>
      </c>
    </row>
    <row r="50" spans="1:28" x14ac:dyDescent="0.3">
      <c r="A50" s="109" t="s">
        <v>188</v>
      </c>
      <c r="B50" s="110" t="s">
        <v>194</v>
      </c>
      <c r="C50" s="111">
        <v>52.207844916699997</v>
      </c>
      <c r="D50" s="111">
        <v>2.3159383611300002</v>
      </c>
      <c r="E50" s="111">
        <v>13.250149624600001</v>
      </c>
      <c r="F50" s="111">
        <v>0.55713548059200002</v>
      </c>
      <c r="G50" s="111">
        <v>40</v>
      </c>
      <c r="H50" s="111">
        <v>42</v>
      </c>
      <c r="I50" s="111">
        <v>2.0314489999999998</v>
      </c>
      <c r="J50" s="111">
        <v>0</v>
      </c>
      <c r="K50" s="80">
        <v>60.690895337400001</v>
      </c>
      <c r="L50" s="80">
        <v>52.281013579499998</v>
      </c>
      <c r="M50" s="111">
        <v>4.2475745847099997</v>
      </c>
      <c r="N50" s="111">
        <v>54.523783277900002</v>
      </c>
      <c r="O50" s="111">
        <v>4.0350834820000001</v>
      </c>
      <c r="P50" s="111">
        <v>13.8072851052</v>
      </c>
      <c r="Q50" s="81" t="s">
        <v>193</v>
      </c>
      <c r="R50" s="81">
        <v>81.375</v>
      </c>
      <c r="S50" s="81">
        <v>26</v>
      </c>
      <c r="T50" s="81">
        <v>40</v>
      </c>
      <c r="U50" s="81">
        <v>42</v>
      </c>
      <c r="V50" s="83">
        <f>(100/N50*R50)-100</f>
        <v>49.246796733167145</v>
      </c>
      <c r="W50" s="83">
        <f>(100/P50*S50)-100</f>
        <v>88.306388996110968</v>
      </c>
      <c r="X50" s="84">
        <f>R50-Y50</f>
        <v>77.918536181692232</v>
      </c>
      <c r="Y50" s="84">
        <f>R50/100*M50</f>
        <v>3.4564638183077623</v>
      </c>
      <c r="Z50" s="85">
        <f>S50-AA50</f>
        <v>24.950878294679999</v>
      </c>
      <c r="AA50" s="84">
        <f>S50/100*O50</f>
        <v>1.0491217053200002</v>
      </c>
      <c r="AB50" s="86" t="s">
        <v>157</v>
      </c>
    </row>
    <row r="51" spans="1:28" x14ac:dyDescent="0.3">
      <c r="A51" s="87" t="s">
        <v>188</v>
      </c>
      <c r="B51" s="88" t="s">
        <v>192</v>
      </c>
      <c r="C51" s="89">
        <v>52.207844916699997</v>
      </c>
      <c r="D51" s="89">
        <v>2.3159383611300002</v>
      </c>
      <c r="E51" s="89">
        <v>13.250149624600001</v>
      </c>
      <c r="F51" s="89">
        <v>0.55713548059200002</v>
      </c>
      <c r="G51" s="89">
        <v>40</v>
      </c>
      <c r="H51" s="89">
        <v>42</v>
      </c>
      <c r="I51" s="89">
        <v>1.7802720000000001</v>
      </c>
      <c r="J51" s="89">
        <v>0</v>
      </c>
      <c r="K51" s="90">
        <v>60.690895337400001</v>
      </c>
      <c r="L51" s="90">
        <v>52.281013579499998</v>
      </c>
      <c r="M51" s="89">
        <v>4.2475745847099997</v>
      </c>
      <c r="N51" s="89">
        <v>54.523783277900002</v>
      </c>
      <c r="O51" s="89">
        <v>4.0350834820000001</v>
      </c>
      <c r="P51" s="89">
        <v>13.8072851052</v>
      </c>
      <c r="Q51" s="91"/>
      <c r="R51" s="91"/>
      <c r="S51" s="91"/>
      <c r="T51" s="91"/>
      <c r="U51" s="91"/>
      <c r="V51" s="91"/>
      <c r="W51" s="91"/>
      <c r="X51" s="107">
        <v>77.918536181692232</v>
      </c>
      <c r="Y51" s="107">
        <v>3.4564638183077623</v>
      </c>
      <c r="Z51" s="92">
        <v>24.950878294679999</v>
      </c>
      <c r="AA51" s="107">
        <v>1.0491217053200002</v>
      </c>
      <c r="AB51" s="94" t="s">
        <v>157</v>
      </c>
    </row>
    <row r="52" spans="1:28" x14ac:dyDescent="0.3">
      <c r="A52" s="87" t="s">
        <v>188</v>
      </c>
      <c r="B52" s="88" t="s">
        <v>191</v>
      </c>
      <c r="C52" s="89">
        <v>52.207844916699997</v>
      </c>
      <c r="D52" s="89">
        <v>2.3159383611300002</v>
      </c>
      <c r="E52" s="89">
        <v>13.250149624600001</v>
      </c>
      <c r="F52" s="89">
        <v>0.55713548059200002</v>
      </c>
      <c r="G52" s="89">
        <v>40</v>
      </c>
      <c r="H52" s="89">
        <v>42</v>
      </c>
      <c r="I52" s="89">
        <v>1.3807240000000001</v>
      </c>
      <c r="J52" s="89">
        <v>0</v>
      </c>
      <c r="K52" s="90">
        <v>60.690895337400001</v>
      </c>
      <c r="L52" s="90">
        <v>52.281013579499998</v>
      </c>
      <c r="M52" s="89">
        <v>4.2475745847099997</v>
      </c>
      <c r="N52" s="89">
        <v>54.523783277900002</v>
      </c>
      <c r="O52" s="89">
        <v>4.0350834820000001</v>
      </c>
      <c r="P52" s="89">
        <v>13.8072851052</v>
      </c>
      <c r="Q52" s="91"/>
      <c r="R52" s="91"/>
      <c r="S52" s="91"/>
      <c r="T52" s="91"/>
      <c r="U52" s="91"/>
      <c r="V52" s="91"/>
      <c r="W52" s="91"/>
      <c r="X52" s="107">
        <v>77.918536181692232</v>
      </c>
      <c r="Y52" s="107">
        <v>3.4564638183077623</v>
      </c>
      <c r="Z52" s="92">
        <v>24.950878294679999</v>
      </c>
      <c r="AA52" s="107">
        <v>1.0491217053200002</v>
      </c>
      <c r="AB52" s="94" t="s">
        <v>157</v>
      </c>
    </row>
    <row r="53" spans="1:28" ht="14.5" thickBot="1" x14ac:dyDescent="0.35">
      <c r="A53" s="98" t="s">
        <v>188</v>
      </c>
      <c r="B53" s="99" t="s">
        <v>190</v>
      </c>
      <c r="C53" s="100">
        <v>52.207844916699997</v>
      </c>
      <c r="D53" s="100">
        <v>2.3159383611300002</v>
      </c>
      <c r="E53" s="100">
        <v>13.250149624600001</v>
      </c>
      <c r="F53" s="100">
        <v>0.55713548059200002</v>
      </c>
      <c r="G53" s="100">
        <v>40</v>
      </c>
      <c r="H53" s="100">
        <v>42</v>
      </c>
      <c r="I53" s="100">
        <v>0.26433499999999999</v>
      </c>
      <c r="J53" s="100">
        <v>0</v>
      </c>
      <c r="K53" s="101">
        <v>60.690895337400001</v>
      </c>
      <c r="L53" s="101">
        <v>52.281013579499998</v>
      </c>
      <c r="M53" s="100">
        <v>4.2475745847099997</v>
      </c>
      <c r="N53" s="100">
        <v>54.523783277900002</v>
      </c>
      <c r="O53" s="100">
        <v>4.0350834820000001</v>
      </c>
      <c r="P53" s="100">
        <v>13.8072851052</v>
      </c>
      <c r="Q53" s="102"/>
      <c r="R53" s="102"/>
      <c r="S53" s="102"/>
      <c r="T53" s="102"/>
      <c r="U53" s="102"/>
      <c r="V53" s="102"/>
      <c r="W53" s="102"/>
      <c r="X53" s="108">
        <v>77.918536181692232</v>
      </c>
      <c r="Y53" s="108">
        <v>3.4564638183077623</v>
      </c>
      <c r="Z53" s="103">
        <v>24.950878294679999</v>
      </c>
      <c r="AA53" s="108">
        <v>1.0491217053200002</v>
      </c>
      <c r="AB53" s="105" t="s">
        <v>157</v>
      </c>
    </row>
    <row r="54" spans="1:28" x14ac:dyDescent="0.3">
      <c r="A54" s="87" t="s">
        <v>188</v>
      </c>
      <c r="B54" s="88" t="s">
        <v>189</v>
      </c>
      <c r="C54" s="89">
        <v>123.379306867</v>
      </c>
      <c r="D54" s="89">
        <v>6.7128138977400003</v>
      </c>
      <c r="E54" s="89">
        <v>31.372973678400001</v>
      </c>
      <c r="F54" s="89">
        <v>1.3263957985899999</v>
      </c>
      <c r="G54" s="106">
        <v>40</v>
      </c>
      <c r="H54" s="106">
        <v>42</v>
      </c>
      <c r="I54" s="89">
        <v>-0.50409199999999998</v>
      </c>
      <c r="J54" s="89">
        <v>0</v>
      </c>
      <c r="K54" s="90">
        <v>67.426552034699995</v>
      </c>
      <c r="L54" s="90">
        <v>56.178690704600001</v>
      </c>
      <c r="M54" s="89">
        <v>5.1600464795700001</v>
      </c>
      <c r="N54" s="89">
        <v>130.092120765</v>
      </c>
      <c r="O54" s="89">
        <v>4.0563344792500002</v>
      </c>
      <c r="P54" s="89">
        <v>32.699369476999998</v>
      </c>
      <c r="Q54" s="91"/>
      <c r="R54" s="91"/>
      <c r="S54" s="91"/>
      <c r="T54" s="91"/>
      <c r="U54" s="91"/>
      <c r="V54" s="91"/>
      <c r="W54" s="91"/>
      <c r="X54" s="107">
        <v>113.6301193116652</v>
      </c>
      <c r="Y54" s="107">
        <v>6.1823806883348071</v>
      </c>
      <c r="Z54" s="92">
        <v>35.619085824578434</v>
      </c>
      <c r="AA54" s="107">
        <v>1.5059141754215626</v>
      </c>
      <c r="AB54" s="94" t="s">
        <v>157</v>
      </c>
    </row>
    <row r="55" spans="1:28" ht="14.5" thickBot="1" x14ac:dyDescent="0.35">
      <c r="A55" s="87" t="s">
        <v>188</v>
      </c>
      <c r="B55" s="88" t="s">
        <v>187</v>
      </c>
      <c r="C55" s="89">
        <v>123.379306867</v>
      </c>
      <c r="D55" s="89">
        <v>6.7128138977400003</v>
      </c>
      <c r="E55" s="89">
        <v>31.372973678400001</v>
      </c>
      <c r="F55" s="89">
        <v>1.3263957985899999</v>
      </c>
      <c r="G55" s="106">
        <v>40</v>
      </c>
      <c r="H55" s="106">
        <v>42</v>
      </c>
      <c r="I55" s="89">
        <v>0.57712600000000003</v>
      </c>
      <c r="J55" s="89">
        <v>0</v>
      </c>
      <c r="K55" s="90">
        <v>67.426552034699995</v>
      </c>
      <c r="L55" s="90">
        <v>56.178690704600001</v>
      </c>
      <c r="M55" s="89">
        <v>5.1600464795700001</v>
      </c>
      <c r="N55" s="89">
        <v>130.092120765</v>
      </c>
      <c r="O55" s="89">
        <v>4.0563344792500002</v>
      </c>
      <c r="P55" s="89">
        <v>32.699369476999998</v>
      </c>
      <c r="Q55" s="91"/>
      <c r="R55" s="91"/>
      <c r="S55" s="91"/>
      <c r="T55" s="91"/>
      <c r="U55" s="91"/>
      <c r="V55" s="91"/>
      <c r="W55" s="91"/>
      <c r="X55" s="107">
        <v>113.6301193116652</v>
      </c>
      <c r="Y55" s="107">
        <v>6.1823806883348071</v>
      </c>
      <c r="Z55" s="92">
        <v>35.619085824578434</v>
      </c>
      <c r="AA55" s="107">
        <v>1.5059141754215626</v>
      </c>
      <c r="AB55" s="94" t="s">
        <v>157</v>
      </c>
    </row>
    <row r="56" spans="1:28" x14ac:dyDescent="0.3">
      <c r="A56" s="109" t="s">
        <v>179</v>
      </c>
      <c r="B56" s="110" t="s">
        <v>186</v>
      </c>
      <c r="C56" s="111">
        <v>100.989578757</v>
      </c>
      <c r="D56" s="111">
        <v>4.5151817583899998</v>
      </c>
      <c r="E56" s="111">
        <v>21.114576293399999</v>
      </c>
      <c r="F56" s="111">
        <v>0.60055274209499998</v>
      </c>
      <c r="G56" s="112">
        <v>41</v>
      </c>
      <c r="H56" s="112">
        <v>41</v>
      </c>
      <c r="I56" s="111">
        <v>1.981074</v>
      </c>
      <c r="J56" s="111">
        <v>0</v>
      </c>
      <c r="K56" s="80">
        <v>66.203715677399998</v>
      </c>
      <c r="L56" s="80">
        <v>53.7411788147</v>
      </c>
      <c r="M56" s="111">
        <v>4.2796000259299998</v>
      </c>
      <c r="N56" s="111">
        <v>105.504760516</v>
      </c>
      <c r="O56" s="111">
        <v>2.7655960096399999</v>
      </c>
      <c r="P56" s="111">
        <v>21.715129035499999</v>
      </c>
      <c r="Q56" s="81"/>
      <c r="R56" s="81"/>
      <c r="S56" s="81"/>
      <c r="T56" s="81"/>
      <c r="U56" s="81"/>
      <c r="V56" s="81"/>
      <c r="W56" s="81"/>
      <c r="X56" s="121">
        <v>78.185596740486204</v>
      </c>
      <c r="Y56" s="121">
        <v>3.8144032595137998</v>
      </c>
      <c r="Z56" s="84">
        <v>21.46053622825125</v>
      </c>
      <c r="AA56" s="121">
        <v>0.66446377174874993</v>
      </c>
      <c r="AB56" s="86" t="s">
        <v>157</v>
      </c>
    </row>
    <row r="57" spans="1:28" x14ac:dyDescent="0.3">
      <c r="A57" s="87" t="s">
        <v>179</v>
      </c>
      <c r="B57" s="88" t="s">
        <v>185</v>
      </c>
      <c r="C57" s="89">
        <v>100.989578757</v>
      </c>
      <c r="D57" s="89">
        <v>4.5151817583899998</v>
      </c>
      <c r="E57" s="89">
        <v>21.114576293399999</v>
      </c>
      <c r="F57" s="89">
        <v>0.60055274209499998</v>
      </c>
      <c r="G57" s="106">
        <v>41</v>
      </c>
      <c r="H57" s="106">
        <v>41</v>
      </c>
      <c r="I57" s="89">
        <v>2.1380460000000001</v>
      </c>
      <c r="J57" s="89">
        <v>0</v>
      </c>
      <c r="K57" s="90">
        <v>66.203715677399998</v>
      </c>
      <c r="L57" s="90">
        <v>53.7411788147</v>
      </c>
      <c r="M57" s="89">
        <v>4.2796000259299998</v>
      </c>
      <c r="N57" s="89">
        <v>105.504760516</v>
      </c>
      <c r="O57" s="89">
        <v>2.7655960096399999</v>
      </c>
      <c r="P57" s="89">
        <v>21.715129035499999</v>
      </c>
      <c r="Q57" s="91" t="s">
        <v>158</v>
      </c>
      <c r="R57" s="91">
        <f>N57*(1+(V63/100))</f>
        <v>89.129900841385478</v>
      </c>
      <c r="S57" s="91">
        <f>P57*(1+(W63/100))</f>
        <v>24.026060546482181</v>
      </c>
      <c r="T57" s="91"/>
      <c r="U57" s="91"/>
      <c r="V57" s="91"/>
      <c r="W57" s="91"/>
      <c r="X57" s="92">
        <f>R57-Y57</f>
        <v>85.315497581866168</v>
      </c>
      <c r="Y57" s="92">
        <f>R57/100*M57</f>
        <v>3.8144032595193162</v>
      </c>
      <c r="Z57" s="92">
        <f>S57-AA57</f>
        <v>23.361596774734981</v>
      </c>
      <c r="AA57" s="92">
        <f>S57/100*O57</f>
        <v>0.6644637717472015</v>
      </c>
      <c r="AB57" s="94" t="s">
        <v>157</v>
      </c>
    </row>
    <row r="58" spans="1:28" x14ac:dyDescent="0.3">
      <c r="A58" s="87" t="s">
        <v>179</v>
      </c>
      <c r="B58" s="88" t="s">
        <v>184</v>
      </c>
      <c r="C58" s="89">
        <v>100.989578757</v>
      </c>
      <c r="D58" s="89">
        <v>4.5151817583899998</v>
      </c>
      <c r="E58" s="89">
        <v>21.114576293399999</v>
      </c>
      <c r="F58" s="89">
        <v>0.60055274209499998</v>
      </c>
      <c r="G58" s="106">
        <v>41</v>
      </c>
      <c r="H58" s="106">
        <v>41</v>
      </c>
      <c r="I58" s="89">
        <v>3.8446929999999999</v>
      </c>
      <c r="J58" s="89">
        <v>0.42234650000000001</v>
      </c>
      <c r="K58" s="90">
        <v>66.203715677399998</v>
      </c>
      <c r="L58" s="90">
        <v>53.7411788147</v>
      </c>
      <c r="M58" s="89">
        <v>4.2796000259299998</v>
      </c>
      <c r="N58" s="89">
        <v>105.504760516</v>
      </c>
      <c r="O58" s="89">
        <v>2.7655960096399999</v>
      </c>
      <c r="P58" s="89">
        <v>21.715129035499999</v>
      </c>
      <c r="Q58" s="91"/>
      <c r="R58" s="91"/>
      <c r="S58" s="91"/>
      <c r="T58" s="91"/>
      <c r="U58" s="91"/>
      <c r="V58" s="91"/>
      <c r="W58" s="91"/>
      <c r="X58" s="107">
        <v>85.315497581866168</v>
      </c>
      <c r="Y58" s="107">
        <v>3.8144032595193162</v>
      </c>
      <c r="Z58" s="92">
        <v>23.361596774734981</v>
      </c>
      <c r="AA58" s="107">
        <v>0.6644637717472015</v>
      </c>
      <c r="AB58" s="94" t="s">
        <v>157</v>
      </c>
    </row>
    <row r="59" spans="1:28" s="64" customFormat="1" x14ac:dyDescent="0.3">
      <c r="A59" s="95" t="s">
        <v>179</v>
      </c>
      <c r="B59" s="96" t="s">
        <v>183</v>
      </c>
      <c r="C59" s="90">
        <v>92.549779389799994</v>
      </c>
      <c r="D59" s="90">
        <v>4.5151817583899998</v>
      </c>
      <c r="E59" s="90">
        <v>19.396368059</v>
      </c>
      <c r="F59" s="90">
        <v>0.60055274209499998</v>
      </c>
      <c r="G59" s="106">
        <v>41</v>
      </c>
      <c r="H59" s="106">
        <v>41</v>
      </c>
      <c r="I59" s="90">
        <v>0.78807700000000003</v>
      </c>
      <c r="J59" s="90">
        <v>0</v>
      </c>
      <c r="K59" s="90">
        <v>65.847313961699996</v>
      </c>
      <c r="L59" s="90">
        <v>53.482572959499997</v>
      </c>
      <c r="M59" s="90">
        <v>4.6517112920899999</v>
      </c>
      <c r="N59" s="90">
        <v>97.064961148199998</v>
      </c>
      <c r="O59" s="90">
        <v>3.0032260869999998</v>
      </c>
      <c r="P59" s="90">
        <v>19.9969208011</v>
      </c>
      <c r="Q59" s="91"/>
      <c r="R59" s="91"/>
      <c r="S59" s="91"/>
      <c r="T59" s="91"/>
      <c r="U59" s="91"/>
      <c r="V59" s="91"/>
      <c r="W59" s="91"/>
      <c r="X59" s="107">
        <v>78.185596740486204</v>
      </c>
      <c r="Y59" s="107">
        <v>3.8144032595137998</v>
      </c>
      <c r="Z59" s="92">
        <v>21.46053622825125</v>
      </c>
      <c r="AA59" s="107">
        <v>0.66446377174874993</v>
      </c>
      <c r="AB59" s="94" t="s">
        <v>157</v>
      </c>
    </row>
    <row r="60" spans="1:28" s="64" customFormat="1" x14ac:dyDescent="0.3">
      <c r="A60" s="95" t="s">
        <v>179</v>
      </c>
      <c r="B60" s="96" t="s">
        <v>182</v>
      </c>
      <c r="C60" s="90">
        <v>92.549779389799994</v>
      </c>
      <c r="D60" s="90">
        <v>4.5151817583899998</v>
      </c>
      <c r="E60" s="90">
        <v>19.396368059</v>
      </c>
      <c r="F60" s="90">
        <v>0.60055274209499998</v>
      </c>
      <c r="G60" s="106">
        <v>41</v>
      </c>
      <c r="H60" s="106">
        <v>41</v>
      </c>
      <c r="I60" s="90">
        <v>0.98631599999999997</v>
      </c>
      <c r="J60" s="90">
        <v>0</v>
      </c>
      <c r="K60" s="90">
        <v>65.847313961699996</v>
      </c>
      <c r="L60" s="90">
        <v>53.482572959499997</v>
      </c>
      <c r="M60" s="90">
        <v>4.6517112920899999</v>
      </c>
      <c r="N60" s="90">
        <v>97.064961148199998</v>
      </c>
      <c r="O60" s="90">
        <v>3.0032260869999998</v>
      </c>
      <c r="P60" s="90">
        <v>19.9969208011</v>
      </c>
      <c r="Q60" s="91"/>
      <c r="R60" s="91"/>
      <c r="S60" s="91"/>
      <c r="T60" s="91"/>
      <c r="U60" s="91"/>
      <c r="V60" s="91"/>
      <c r="W60" s="91"/>
      <c r="X60" s="107">
        <v>78.185596740486204</v>
      </c>
      <c r="Y60" s="107">
        <v>3.8144032595137998</v>
      </c>
      <c r="Z60" s="92">
        <v>21.46053622825125</v>
      </c>
      <c r="AA60" s="107">
        <v>0.66446377174874993</v>
      </c>
      <c r="AB60" s="94" t="s">
        <v>157</v>
      </c>
    </row>
    <row r="61" spans="1:28" s="64" customFormat="1" x14ac:dyDescent="0.3">
      <c r="A61" s="95" t="s">
        <v>179</v>
      </c>
      <c r="B61" s="96" t="s">
        <v>181</v>
      </c>
      <c r="C61" s="90">
        <v>92.549779389799994</v>
      </c>
      <c r="D61" s="90">
        <v>4.5151817583899998</v>
      </c>
      <c r="E61" s="90">
        <v>19.396368059</v>
      </c>
      <c r="F61" s="90">
        <v>0.60055274209499998</v>
      </c>
      <c r="G61" s="106">
        <v>41</v>
      </c>
      <c r="H61" s="106">
        <v>41</v>
      </c>
      <c r="I61" s="90">
        <v>1.085869</v>
      </c>
      <c r="J61" s="90">
        <v>0</v>
      </c>
      <c r="K61" s="90">
        <v>65.847313961699996</v>
      </c>
      <c r="L61" s="90">
        <v>53.482572959499997</v>
      </c>
      <c r="M61" s="90">
        <v>4.6517112920899999</v>
      </c>
      <c r="N61" s="90">
        <v>97.064961148199998</v>
      </c>
      <c r="O61" s="90">
        <v>3.0032260869999998</v>
      </c>
      <c r="P61" s="90">
        <v>19.9969208011</v>
      </c>
      <c r="Q61" s="91"/>
      <c r="R61" s="91"/>
      <c r="S61" s="91"/>
      <c r="T61" s="91"/>
      <c r="U61" s="91"/>
      <c r="V61" s="91"/>
      <c r="W61" s="91"/>
      <c r="X61" s="107">
        <v>78.185596740486204</v>
      </c>
      <c r="Y61" s="107">
        <v>3.8144032595137998</v>
      </c>
      <c r="Z61" s="92">
        <v>21.46053622825125</v>
      </c>
      <c r="AA61" s="107">
        <v>0.66446377174874993</v>
      </c>
      <c r="AB61" s="94" t="s">
        <v>157</v>
      </c>
    </row>
    <row r="62" spans="1:28" s="64" customFormat="1" x14ac:dyDescent="0.3">
      <c r="A62" s="95" t="s">
        <v>179</v>
      </c>
      <c r="B62" s="96" t="s">
        <v>180</v>
      </c>
      <c r="C62" s="90">
        <v>92.549779389799994</v>
      </c>
      <c r="D62" s="90">
        <v>4.5151817583899998</v>
      </c>
      <c r="E62" s="90">
        <v>19.396368059</v>
      </c>
      <c r="F62" s="90">
        <v>0.60055274209499998</v>
      </c>
      <c r="G62" s="106">
        <v>41</v>
      </c>
      <c r="H62" s="106">
        <v>41</v>
      </c>
      <c r="I62" s="90">
        <v>0.560971</v>
      </c>
      <c r="J62" s="90">
        <v>0</v>
      </c>
      <c r="K62" s="90">
        <v>65.847313961699996</v>
      </c>
      <c r="L62" s="90">
        <v>53.482572959499997</v>
      </c>
      <c r="M62" s="90">
        <v>4.6517112920899999</v>
      </c>
      <c r="N62" s="90">
        <v>97.064961148199998</v>
      </c>
      <c r="O62" s="90">
        <v>3.0032260869999998</v>
      </c>
      <c r="P62" s="90">
        <v>19.9969208011</v>
      </c>
      <c r="Q62" s="91"/>
      <c r="R62" s="91"/>
      <c r="S62" s="91"/>
      <c r="T62" s="91"/>
      <c r="U62" s="91"/>
      <c r="V62" s="91"/>
      <c r="W62" s="91"/>
      <c r="X62" s="107">
        <v>78.185596740486204</v>
      </c>
      <c r="Y62" s="107">
        <v>3.8144032595137998</v>
      </c>
      <c r="Z62" s="92">
        <v>21.46053622825125</v>
      </c>
      <c r="AA62" s="107">
        <v>0.66446377174874993</v>
      </c>
      <c r="AB62" s="94" t="s">
        <v>157</v>
      </c>
    </row>
    <row r="63" spans="1:28" s="64" customFormat="1" ht="14.5" thickBot="1" x14ac:dyDescent="0.35">
      <c r="A63" s="122" t="s">
        <v>179</v>
      </c>
      <c r="B63" s="123" t="s">
        <v>178</v>
      </c>
      <c r="C63" s="101">
        <v>92.549779389799994</v>
      </c>
      <c r="D63" s="101">
        <v>4.5151817583899998</v>
      </c>
      <c r="E63" s="101">
        <v>19.396368059</v>
      </c>
      <c r="F63" s="101">
        <v>0.60055274209499998</v>
      </c>
      <c r="G63" s="124">
        <v>41</v>
      </c>
      <c r="H63" s="124">
        <v>41</v>
      </c>
      <c r="I63" s="101">
        <v>0.388826</v>
      </c>
      <c r="J63" s="101">
        <v>0</v>
      </c>
      <c r="K63" s="101">
        <v>65.847313961699996</v>
      </c>
      <c r="L63" s="101">
        <v>53.482572959499997</v>
      </c>
      <c r="M63" s="101">
        <v>4.6517112920899999</v>
      </c>
      <c r="N63" s="101">
        <v>97.064961148199998</v>
      </c>
      <c r="O63" s="101">
        <v>3.0032260869999998</v>
      </c>
      <c r="P63" s="101">
        <v>19.9969208011</v>
      </c>
      <c r="Q63" s="102" t="s">
        <v>177</v>
      </c>
      <c r="R63" s="102">
        <v>82</v>
      </c>
      <c r="S63" s="102">
        <v>22.125</v>
      </c>
      <c r="T63" s="102">
        <v>36</v>
      </c>
      <c r="U63" s="102">
        <v>36</v>
      </c>
      <c r="V63" s="113">
        <f>(100/N63*R63)-100</f>
        <v>-15.520493667327216</v>
      </c>
      <c r="W63" s="113">
        <f>(100/P63*S63)-100</f>
        <v>10.642034441537319</v>
      </c>
      <c r="X63" s="103">
        <f>R63-Y63</f>
        <v>78.185596740486204</v>
      </c>
      <c r="Y63" s="103">
        <f>R63/100*M63</f>
        <v>3.8144032595137998</v>
      </c>
      <c r="Z63" s="104">
        <f>S63-AA63</f>
        <v>21.46053622825125</v>
      </c>
      <c r="AA63" s="103">
        <f>S63/100*O63</f>
        <v>0.66446377174874993</v>
      </c>
      <c r="AB63" s="105" t="s">
        <v>157</v>
      </c>
    </row>
    <row r="64" spans="1:28" x14ac:dyDescent="0.3">
      <c r="A64" s="109" t="s">
        <v>171</v>
      </c>
      <c r="B64" s="110" t="s">
        <v>176</v>
      </c>
      <c r="C64" s="111">
        <v>172.28322262099999</v>
      </c>
      <c r="D64" s="111">
        <v>16.797256790799999</v>
      </c>
      <c r="E64" s="111">
        <v>34.895416147399999</v>
      </c>
      <c r="F64" s="111">
        <v>3.4992511635899999</v>
      </c>
      <c r="G64" s="111">
        <v>41</v>
      </c>
      <c r="H64" s="111">
        <v>41</v>
      </c>
      <c r="I64" s="111">
        <v>-0.110321</v>
      </c>
      <c r="J64" s="111">
        <v>0</v>
      </c>
      <c r="K64" s="80">
        <v>70.170262535899994</v>
      </c>
      <c r="L64" s="80">
        <v>59.149826415200003</v>
      </c>
      <c r="M64" s="111">
        <v>8.8836546443300008</v>
      </c>
      <c r="N64" s="111">
        <v>189.08047941199999</v>
      </c>
      <c r="O64" s="111">
        <v>9.1138989048799992</v>
      </c>
      <c r="P64" s="111">
        <v>38.394667310999999</v>
      </c>
      <c r="Q64" s="81"/>
      <c r="R64" s="81"/>
      <c r="S64" s="81"/>
      <c r="T64" s="81"/>
      <c r="U64" s="81"/>
      <c r="V64" s="81"/>
      <c r="W64" s="81"/>
      <c r="X64" s="121">
        <v>130.80890330123376</v>
      </c>
      <c r="Y64" s="121">
        <v>12.753596698766257</v>
      </c>
      <c r="Z64" s="84">
        <v>34.536718416145604</v>
      </c>
      <c r="AA64" s="121">
        <v>3.4632815838543998</v>
      </c>
      <c r="AB64" s="86" t="s">
        <v>157</v>
      </c>
    </row>
    <row r="65" spans="1:28" x14ac:dyDescent="0.3">
      <c r="A65" s="87" t="s">
        <v>171</v>
      </c>
      <c r="B65" s="88" t="s">
        <v>175</v>
      </c>
      <c r="C65" s="89">
        <v>172.28322262099999</v>
      </c>
      <c r="D65" s="89">
        <v>16.797256790799999</v>
      </c>
      <c r="E65" s="89">
        <v>34.895416147399999</v>
      </c>
      <c r="F65" s="89">
        <v>3.4992511635899999</v>
      </c>
      <c r="G65" s="89">
        <v>41</v>
      </c>
      <c r="H65" s="89">
        <v>41</v>
      </c>
      <c r="I65" s="89">
        <v>-7.1219580000000005E-2</v>
      </c>
      <c r="J65" s="89">
        <v>0</v>
      </c>
      <c r="K65" s="90">
        <v>70.170262535899994</v>
      </c>
      <c r="L65" s="90">
        <v>59.149826415200003</v>
      </c>
      <c r="M65" s="89">
        <v>8.8836546443300008</v>
      </c>
      <c r="N65" s="89">
        <v>189.08047941199999</v>
      </c>
      <c r="O65" s="89">
        <v>9.1138989048799992</v>
      </c>
      <c r="P65" s="89">
        <v>38.394667310999999</v>
      </c>
      <c r="Q65" s="91"/>
      <c r="R65" s="91"/>
      <c r="S65" s="91"/>
      <c r="T65" s="91"/>
      <c r="U65" s="91"/>
      <c r="V65" s="91"/>
      <c r="W65" s="91"/>
      <c r="X65" s="107">
        <v>130.80890330123376</v>
      </c>
      <c r="Y65" s="107">
        <v>12.753596698766257</v>
      </c>
      <c r="Z65" s="92">
        <v>34.536718416145604</v>
      </c>
      <c r="AA65" s="107">
        <v>3.4632815838543998</v>
      </c>
      <c r="AB65" s="94" t="s">
        <v>157</v>
      </c>
    </row>
    <row r="66" spans="1:28" x14ac:dyDescent="0.3">
      <c r="A66" s="87" t="s">
        <v>171</v>
      </c>
      <c r="B66" s="88" t="s">
        <v>174</v>
      </c>
      <c r="C66" s="89">
        <v>172.28322262099999</v>
      </c>
      <c r="D66" s="89">
        <v>16.797256790799999</v>
      </c>
      <c r="E66" s="89">
        <v>34.895416147399999</v>
      </c>
      <c r="F66" s="89">
        <v>3.4992511635899999</v>
      </c>
      <c r="G66" s="89">
        <v>41</v>
      </c>
      <c r="H66" s="89">
        <v>41</v>
      </c>
      <c r="I66" s="89">
        <v>-7.5309000000000001E-2</v>
      </c>
      <c r="J66" s="89">
        <v>0</v>
      </c>
      <c r="K66" s="90">
        <v>70.170262535899994</v>
      </c>
      <c r="L66" s="90">
        <v>59.149826415200003</v>
      </c>
      <c r="M66" s="89">
        <v>8.8836546443300008</v>
      </c>
      <c r="N66" s="89">
        <v>189.08047941199999</v>
      </c>
      <c r="O66" s="89">
        <v>9.1138989048799992</v>
      </c>
      <c r="P66" s="89">
        <v>38.394667310999999</v>
      </c>
      <c r="Q66" s="91"/>
      <c r="R66" s="91"/>
      <c r="S66" s="91"/>
      <c r="T66" s="91"/>
      <c r="U66" s="91"/>
      <c r="V66" s="91"/>
      <c r="W66" s="91"/>
      <c r="X66" s="107">
        <v>130.80890330123376</v>
      </c>
      <c r="Y66" s="107">
        <v>12.753596698766257</v>
      </c>
      <c r="Z66" s="92">
        <v>34.536718416145604</v>
      </c>
      <c r="AA66" s="107">
        <v>3.4632815838543998</v>
      </c>
      <c r="AB66" s="94" t="s">
        <v>157</v>
      </c>
    </row>
    <row r="67" spans="1:28" x14ac:dyDescent="0.3">
      <c r="A67" s="87" t="s">
        <v>171</v>
      </c>
      <c r="B67" s="88" t="s">
        <v>173</v>
      </c>
      <c r="C67" s="89">
        <v>152.65555934299999</v>
      </c>
      <c r="D67" s="89">
        <v>17.001577057900001</v>
      </c>
      <c r="E67" s="89">
        <v>30.8150660045</v>
      </c>
      <c r="F67" s="89">
        <v>3.6949327041400002</v>
      </c>
      <c r="G67" s="89">
        <v>41</v>
      </c>
      <c r="H67" s="89">
        <v>41</v>
      </c>
      <c r="I67" s="89">
        <v>-0.62517500000000004</v>
      </c>
      <c r="J67" s="89">
        <v>0</v>
      </c>
      <c r="K67" s="90">
        <v>69.991032372800007</v>
      </c>
      <c r="L67" s="90">
        <v>58.620939536599998</v>
      </c>
      <c r="M67" s="89">
        <v>10.0211387617</v>
      </c>
      <c r="N67" s="89">
        <v>169.65713640000001</v>
      </c>
      <c r="O67" s="89">
        <v>10.706846834</v>
      </c>
      <c r="P67" s="89">
        <v>34.509998708700003</v>
      </c>
      <c r="Q67" s="91"/>
      <c r="R67" s="91"/>
      <c r="S67" s="91"/>
      <c r="T67" s="91"/>
      <c r="U67" s="91"/>
      <c r="V67" s="91"/>
      <c r="W67" s="91"/>
      <c r="X67" s="107">
        <f>C67</f>
        <v>152.65555934299999</v>
      </c>
      <c r="Y67" s="107">
        <f t="shared" ref="Y67:AA68" si="0">D67</f>
        <v>17.001577057900001</v>
      </c>
      <c r="Z67" s="92">
        <f t="shared" si="0"/>
        <v>30.8150660045</v>
      </c>
      <c r="AA67" s="107">
        <f t="shared" si="0"/>
        <v>3.6949327041400002</v>
      </c>
      <c r="AB67" s="94" t="s">
        <v>145</v>
      </c>
    </row>
    <row r="68" spans="1:28" x14ac:dyDescent="0.3">
      <c r="A68" s="87" t="s">
        <v>171</v>
      </c>
      <c r="B68" s="88" t="s">
        <v>172</v>
      </c>
      <c r="C68" s="89">
        <v>152.65555934299999</v>
      </c>
      <c r="D68" s="89">
        <v>17.001577057900001</v>
      </c>
      <c r="E68" s="89">
        <v>30.8150660045</v>
      </c>
      <c r="F68" s="89">
        <v>3.6949327041400002</v>
      </c>
      <c r="G68" s="89">
        <v>41</v>
      </c>
      <c r="H68" s="89">
        <v>41</v>
      </c>
      <c r="I68" s="89">
        <v>-0.59389835999999996</v>
      </c>
      <c r="J68" s="89">
        <v>0</v>
      </c>
      <c r="K68" s="90">
        <v>69.991032372800007</v>
      </c>
      <c r="L68" s="90">
        <v>58.620939536599998</v>
      </c>
      <c r="M68" s="89">
        <v>10.0211387617</v>
      </c>
      <c r="N68" s="89">
        <v>169.65713640000001</v>
      </c>
      <c r="O68" s="89">
        <v>10.706846834</v>
      </c>
      <c r="P68" s="89">
        <v>34.509998708700003</v>
      </c>
      <c r="Q68" s="91"/>
      <c r="R68" s="91"/>
      <c r="S68" s="91"/>
      <c r="T68" s="91"/>
      <c r="U68" s="91"/>
      <c r="V68" s="91"/>
      <c r="W68" s="91"/>
      <c r="X68" s="107">
        <f>C68</f>
        <v>152.65555934299999</v>
      </c>
      <c r="Y68" s="107">
        <f t="shared" si="0"/>
        <v>17.001577057900001</v>
      </c>
      <c r="Z68" s="92">
        <f t="shared" si="0"/>
        <v>30.8150660045</v>
      </c>
      <c r="AA68" s="107">
        <f t="shared" si="0"/>
        <v>3.6949327041400002</v>
      </c>
      <c r="AB68" s="94" t="s">
        <v>145</v>
      </c>
    </row>
    <row r="69" spans="1:28" ht="14.5" thickBot="1" x14ac:dyDescent="0.35">
      <c r="A69" s="98" t="s">
        <v>171</v>
      </c>
      <c r="B69" s="99" t="s">
        <v>170</v>
      </c>
      <c r="C69" s="100">
        <v>172.28322262099999</v>
      </c>
      <c r="D69" s="100">
        <v>16.797256790799999</v>
      </c>
      <c r="E69" s="100">
        <v>34.895416147399999</v>
      </c>
      <c r="F69" s="100">
        <v>3.4992511635899999</v>
      </c>
      <c r="G69" s="100">
        <v>41</v>
      </c>
      <c r="H69" s="100">
        <v>41</v>
      </c>
      <c r="I69" s="100">
        <v>0</v>
      </c>
      <c r="J69" s="100">
        <v>0</v>
      </c>
      <c r="K69" s="101">
        <v>70.170262535899994</v>
      </c>
      <c r="L69" s="101">
        <v>59.149826415200003</v>
      </c>
      <c r="M69" s="100">
        <v>8.8836546443300008</v>
      </c>
      <c r="N69" s="100">
        <v>189.08047941199999</v>
      </c>
      <c r="O69" s="100">
        <v>9.1138989048799992</v>
      </c>
      <c r="P69" s="100">
        <v>38.394667310999999</v>
      </c>
      <c r="Q69" s="102" t="s">
        <v>169</v>
      </c>
      <c r="R69" s="102">
        <v>143.5625</v>
      </c>
      <c r="S69" s="102">
        <v>38</v>
      </c>
      <c r="T69" s="102">
        <v>41</v>
      </c>
      <c r="U69" s="102">
        <v>41</v>
      </c>
      <c r="V69" s="113">
        <f>(100/N69*R69)-100</f>
        <v>-24.073336154822115</v>
      </c>
      <c r="W69" s="113">
        <f>(100/P69*S69)-100</f>
        <v>-1.0279222054541179</v>
      </c>
      <c r="X69" s="103">
        <f>R69-Y69</f>
        <v>130.80890330123376</v>
      </c>
      <c r="Y69" s="103">
        <f>R69/100*M69</f>
        <v>12.753596698766257</v>
      </c>
      <c r="Z69" s="104">
        <f>S69-AA69</f>
        <v>34.536718416145604</v>
      </c>
      <c r="AA69" s="103">
        <f>S69/100*O69</f>
        <v>3.4632815838543998</v>
      </c>
      <c r="AB69" s="105" t="s">
        <v>157</v>
      </c>
    </row>
    <row r="70" spans="1:28" x14ac:dyDescent="0.3">
      <c r="A70" s="109" t="s">
        <v>163</v>
      </c>
      <c r="B70" s="110" t="s">
        <v>168</v>
      </c>
      <c r="C70" s="111">
        <v>271.98913380900001</v>
      </c>
      <c r="D70" s="111">
        <v>30.877236381700001</v>
      </c>
      <c r="E70" s="111">
        <v>55.363948381999997</v>
      </c>
      <c r="F70" s="111">
        <v>5.9414685132000002</v>
      </c>
      <c r="G70" s="111">
        <v>41</v>
      </c>
      <c r="H70" s="111">
        <v>42</v>
      </c>
      <c r="I70" s="111">
        <v>4.3818789999999996</v>
      </c>
      <c r="J70" s="111">
        <v>0.69093950000000004</v>
      </c>
      <c r="K70" s="80">
        <v>72.909900431200001</v>
      </c>
      <c r="L70" s="80">
        <v>63.722022034799998</v>
      </c>
      <c r="M70" s="111">
        <v>10.1950032822</v>
      </c>
      <c r="N70" s="111">
        <v>302.86637019</v>
      </c>
      <c r="O70" s="111">
        <v>9.6915881403299995</v>
      </c>
      <c r="P70" s="111">
        <v>61.305416895199997</v>
      </c>
      <c r="Q70" s="81" t="s">
        <v>167</v>
      </c>
      <c r="R70" s="81">
        <v>322</v>
      </c>
      <c r="S70" s="81">
        <v>68.25</v>
      </c>
      <c r="T70" s="81">
        <v>41</v>
      </c>
      <c r="U70" s="81">
        <v>42</v>
      </c>
      <c r="V70" s="97">
        <f>(100/N70*R70)-100</f>
        <v>6.3175154765439032</v>
      </c>
      <c r="W70" s="97">
        <f>(100/P70*S70)-100</f>
        <v>11.327845819353271</v>
      </c>
      <c r="X70" s="107">
        <f>R70-Y70</f>
        <v>289.17208943131601</v>
      </c>
      <c r="Y70" s="107">
        <f>R70/100*M70</f>
        <v>32.827910568684004</v>
      </c>
      <c r="Z70" s="92">
        <f>S70-AA70</f>
        <v>61.635491094224776</v>
      </c>
      <c r="AA70" s="107">
        <f>S70/100*O70</f>
        <v>6.6145089057752244</v>
      </c>
      <c r="AB70" s="94" t="s">
        <v>157</v>
      </c>
    </row>
    <row r="71" spans="1:28" x14ac:dyDescent="0.3">
      <c r="A71" s="87" t="s">
        <v>163</v>
      </c>
      <c r="B71" s="88" t="s">
        <v>166</v>
      </c>
      <c r="C71" s="89">
        <v>271.98913380900001</v>
      </c>
      <c r="D71" s="89">
        <v>30.877236381700001</v>
      </c>
      <c r="E71" s="89">
        <v>55.363948381999997</v>
      </c>
      <c r="F71" s="89">
        <v>5.9414685132000002</v>
      </c>
      <c r="G71" s="89">
        <v>41</v>
      </c>
      <c r="H71" s="89">
        <v>42</v>
      </c>
      <c r="I71" s="89">
        <v>4.6968290000000001</v>
      </c>
      <c r="J71" s="89">
        <v>0.84841449999999996</v>
      </c>
      <c r="K71" s="90">
        <v>72.995596647200003</v>
      </c>
      <c r="L71" s="90">
        <v>63.807718219100003</v>
      </c>
      <c r="M71" s="89">
        <v>10.1950032822</v>
      </c>
      <c r="N71" s="89">
        <v>302.86637019</v>
      </c>
      <c r="O71" s="89">
        <v>9.6915881403299995</v>
      </c>
      <c r="P71" s="89">
        <v>61.305416895199997</v>
      </c>
      <c r="Q71" s="91"/>
      <c r="R71" s="91"/>
      <c r="S71" s="91"/>
      <c r="T71" s="91"/>
      <c r="U71" s="91"/>
      <c r="V71" s="91"/>
      <c r="W71" s="91"/>
      <c r="X71" s="107">
        <v>289.17208943131601</v>
      </c>
      <c r="Y71" s="107">
        <v>32.827910568684004</v>
      </c>
      <c r="Z71" s="92">
        <v>61.635491094224776</v>
      </c>
      <c r="AA71" s="107">
        <v>6.6145089057752244</v>
      </c>
      <c r="AB71" s="94" t="s">
        <v>157</v>
      </c>
    </row>
    <row r="72" spans="1:28" x14ac:dyDescent="0.3">
      <c r="A72" s="87" t="s">
        <v>163</v>
      </c>
      <c r="B72" s="88" t="s">
        <v>165</v>
      </c>
      <c r="C72" s="89">
        <v>271.98913380900001</v>
      </c>
      <c r="D72" s="89">
        <v>30.877236381700001</v>
      </c>
      <c r="E72" s="89">
        <v>55.363948381999997</v>
      </c>
      <c r="F72" s="89">
        <v>5.9414685132000002</v>
      </c>
      <c r="G72" s="89">
        <v>41</v>
      </c>
      <c r="H72" s="89">
        <v>42</v>
      </c>
      <c r="I72" s="89">
        <v>3.2540910300000001</v>
      </c>
      <c r="J72" s="89">
        <v>0.127045515</v>
      </c>
      <c r="K72" s="90">
        <v>72.614691865799998</v>
      </c>
      <c r="L72" s="90">
        <v>63.426813583399998</v>
      </c>
      <c r="M72" s="89">
        <v>10.1950032822</v>
      </c>
      <c r="N72" s="89">
        <v>302.86637019</v>
      </c>
      <c r="O72" s="89">
        <v>9.6915881403299995</v>
      </c>
      <c r="P72" s="89">
        <v>61.305416895199997</v>
      </c>
      <c r="Q72" s="91"/>
      <c r="R72" s="91"/>
      <c r="S72" s="91"/>
      <c r="T72" s="91"/>
      <c r="U72" s="91"/>
      <c r="V72" s="91"/>
      <c r="W72" s="91"/>
      <c r="X72" s="107">
        <v>289.17208943131601</v>
      </c>
      <c r="Y72" s="107">
        <v>32.827910568684004</v>
      </c>
      <c r="Z72" s="92">
        <v>61.635491094224776</v>
      </c>
      <c r="AA72" s="107">
        <v>6.6145089057752244</v>
      </c>
      <c r="AB72" s="94" t="s">
        <v>157</v>
      </c>
    </row>
    <row r="73" spans="1:28" x14ac:dyDescent="0.3">
      <c r="A73" s="87" t="s">
        <v>163</v>
      </c>
      <c r="B73" s="88" t="s">
        <v>164</v>
      </c>
      <c r="C73" s="89">
        <v>271.98913380900001</v>
      </c>
      <c r="D73" s="89">
        <v>30.877236381700001</v>
      </c>
      <c r="E73" s="89">
        <v>55.363948381999997</v>
      </c>
      <c r="F73" s="89">
        <v>5.9414685132000002</v>
      </c>
      <c r="G73" s="89">
        <v>41</v>
      </c>
      <c r="H73" s="89">
        <v>42</v>
      </c>
      <c r="I73" s="89">
        <v>3.87166955</v>
      </c>
      <c r="J73" s="89">
        <v>0.43583477500000001</v>
      </c>
      <c r="K73" s="90">
        <v>72.774086905100006</v>
      </c>
      <c r="L73" s="90">
        <v>63.586208560099998</v>
      </c>
      <c r="M73" s="89">
        <v>10.1950032822</v>
      </c>
      <c r="N73" s="89">
        <v>302.86637019</v>
      </c>
      <c r="O73" s="89">
        <v>9.6915881403299995</v>
      </c>
      <c r="P73" s="89">
        <v>61.305416895199997</v>
      </c>
      <c r="Q73" s="91"/>
      <c r="R73" s="91"/>
      <c r="S73" s="91"/>
      <c r="T73" s="91"/>
      <c r="U73" s="91"/>
      <c r="V73" s="91"/>
      <c r="W73" s="91"/>
      <c r="X73" s="107">
        <v>289.17208943131601</v>
      </c>
      <c r="Y73" s="107">
        <v>32.827910568684004</v>
      </c>
      <c r="Z73" s="92">
        <v>61.635491094224776</v>
      </c>
      <c r="AA73" s="107">
        <v>6.6145089057752244</v>
      </c>
      <c r="AB73" s="94" t="s">
        <v>157</v>
      </c>
    </row>
    <row r="74" spans="1:28" ht="14.5" thickBot="1" x14ac:dyDescent="0.35">
      <c r="A74" s="98" t="s">
        <v>163</v>
      </c>
      <c r="B74" s="99" t="s">
        <v>162</v>
      </c>
      <c r="C74" s="100">
        <v>271.98913380900001</v>
      </c>
      <c r="D74" s="100">
        <v>30.877236381700001</v>
      </c>
      <c r="E74" s="100">
        <v>55.363948381999997</v>
      </c>
      <c r="F74" s="100">
        <v>5.9414685132000002</v>
      </c>
      <c r="G74" s="100">
        <v>41</v>
      </c>
      <c r="H74" s="100">
        <v>42</v>
      </c>
      <c r="I74" s="100">
        <v>4.3819159399999998</v>
      </c>
      <c r="J74" s="100">
        <v>0.69095797000000003</v>
      </c>
      <c r="K74" s="101">
        <v>72.909910399300003</v>
      </c>
      <c r="L74" s="101">
        <v>63.722032002799999</v>
      </c>
      <c r="M74" s="100">
        <v>10.1950032822</v>
      </c>
      <c r="N74" s="100">
        <v>302.86637019</v>
      </c>
      <c r="O74" s="100">
        <v>9.6915881403299995</v>
      </c>
      <c r="P74" s="100">
        <v>61.305416895199997</v>
      </c>
      <c r="Q74" s="102"/>
      <c r="R74" s="102"/>
      <c r="S74" s="102"/>
      <c r="T74" s="102"/>
      <c r="U74" s="102"/>
      <c r="V74" s="102"/>
      <c r="W74" s="102"/>
      <c r="X74" s="108">
        <v>289.17208943131601</v>
      </c>
      <c r="Y74" s="108">
        <v>32.827910568684004</v>
      </c>
      <c r="Z74" s="103">
        <v>61.635491094224776</v>
      </c>
      <c r="AA74" s="108">
        <v>6.6145089057752244</v>
      </c>
      <c r="AB74" s="105" t="s">
        <v>157</v>
      </c>
    </row>
    <row r="75" spans="1:28" x14ac:dyDescent="0.3">
      <c r="A75" s="109" t="s">
        <v>160</v>
      </c>
      <c r="B75" s="110" t="s">
        <v>161</v>
      </c>
      <c r="C75" s="111">
        <v>203.51928099599999</v>
      </c>
      <c r="D75" s="111">
        <v>14.4762669816</v>
      </c>
      <c r="E75" s="111">
        <v>40.973409594400003</v>
      </c>
      <c r="F75" s="111">
        <v>3.3078428582199999</v>
      </c>
      <c r="G75" s="111">
        <v>38</v>
      </c>
      <c r="H75" s="111">
        <v>39</v>
      </c>
      <c r="I75" s="111">
        <v>5.8720119999999998</v>
      </c>
      <c r="J75" s="111">
        <v>1.4360059999999999</v>
      </c>
      <c r="K75" s="80">
        <v>70.925936952900003</v>
      </c>
      <c r="L75" s="80">
        <v>60.713415714</v>
      </c>
      <c r="M75" s="111">
        <v>6.6406250567700003</v>
      </c>
      <c r="N75" s="111">
        <v>217.995547977</v>
      </c>
      <c r="O75" s="111">
        <v>7.4700752011500002</v>
      </c>
      <c r="P75" s="111">
        <v>44.2812524526</v>
      </c>
      <c r="Q75" s="81" t="s">
        <v>158</v>
      </c>
      <c r="R75" s="81"/>
      <c r="S75" s="81"/>
      <c r="T75" s="81"/>
      <c r="U75" s="81"/>
      <c r="V75" s="81"/>
      <c r="W75" s="81"/>
      <c r="X75" s="121">
        <v>166.97665186376884</v>
      </c>
      <c r="Y75" s="121">
        <v>11.877000450531741</v>
      </c>
      <c r="Z75" s="84">
        <v>21.875611607305167</v>
      </c>
      <c r="AA75" s="121">
        <v>1.7660498928639612</v>
      </c>
      <c r="AB75" s="86" t="s">
        <v>157</v>
      </c>
    </row>
    <row r="76" spans="1:28" ht="14.5" thickBot="1" x14ac:dyDescent="0.35">
      <c r="A76" s="98" t="s">
        <v>160</v>
      </c>
      <c r="B76" s="99" t="s">
        <v>159</v>
      </c>
      <c r="C76" s="100">
        <v>203.51928099599999</v>
      </c>
      <c r="D76" s="100">
        <v>14.4762669816</v>
      </c>
      <c r="E76" s="100">
        <v>40.973409594400003</v>
      </c>
      <c r="F76" s="100">
        <v>3.3078428582199999</v>
      </c>
      <c r="G76" s="100">
        <v>38</v>
      </c>
      <c r="H76" s="100">
        <v>39</v>
      </c>
      <c r="I76" s="100">
        <v>2.5949779999999998</v>
      </c>
      <c r="J76" s="100">
        <v>0</v>
      </c>
      <c r="K76" s="101">
        <v>70.148850054999997</v>
      </c>
      <c r="L76" s="101">
        <v>59.9363294694</v>
      </c>
      <c r="M76" s="100">
        <v>6.6406250567700003</v>
      </c>
      <c r="N76" s="100">
        <v>217.995547977</v>
      </c>
      <c r="O76" s="100">
        <v>7.4700752011500002</v>
      </c>
      <c r="P76" s="100">
        <v>44.2812524526</v>
      </c>
      <c r="Q76" s="102" t="s">
        <v>158</v>
      </c>
      <c r="R76" s="102"/>
      <c r="S76" s="102"/>
      <c r="T76" s="102"/>
      <c r="U76" s="102"/>
      <c r="V76" s="102"/>
      <c r="W76" s="102"/>
      <c r="X76" s="108">
        <v>166.97665186376884</v>
      </c>
      <c r="Y76" s="108">
        <v>11.877000450531741</v>
      </c>
      <c r="Z76" s="103">
        <v>21.875611607305167</v>
      </c>
      <c r="AA76" s="108">
        <v>1.7660498928639612</v>
      </c>
      <c r="AB76" s="105" t="s">
        <v>157</v>
      </c>
    </row>
    <row r="77" spans="1:28" x14ac:dyDescent="0.3">
      <c r="A77" s="109" t="s">
        <v>153</v>
      </c>
      <c r="B77" s="110" t="s">
        <v>156</v>
      </c>
      <c r="C77" s="111">
        <v>96.453109551799997</v>
      </c>
      <c r="D77" s="111">
        <v>11.977228609599999</v>
      </c>
      <c r="E77" s="111">
        <v>14.605575224600001</v>
      </c>
      <c r="F77" s="111">
        <v>2.8250469281799999</v>
      </c>
      <c r="G77" s="111">
        <v>40</v>
      </c>
      <c r="H77" s="111">
        <v>40</v>
      </c>
      <c r="I77" s="111">
        <v>0.36344199999999999</v>
      </c>
      <c r="J77" s="111">
        <v>0</v>
      </c>
      <c r="K77" s="80">
        <v>68.2937015487</v>
      </c>
      <c r="L77" s="80">
        <v>56.4216614662</v>
      </c>
      <c r="M77" s="111">
        <v>11.046012410099999</v>
      </c>
      <c r="N77" s="111">
        <v>108.43033816099999</v>
      </c>
      <c r="O77" s="111">
        <v>16.207378620299998</v>
      </c>
      <c r="P77" s="111">
        <v>17.430622152800002</v>
      </c>
      <c r="Q77" s="81"/>
      <c r="R77" s="81"/>
      <c r="S77" s="81"/>
      <c r="T77" s="81"/>
      <c r="U77" s="81"/>
      <c r="V77" s="81"/>
      <c r="W77" s="81"/>
      <c r="X77" s="107">
        <f>C77</f>
        <v>96.453109551799997</v>
      </c>
      <c r="Y77" s="107">
        <f t="shared" ref="Y77:AA85" si="1">D77</f>
        <v>11.977228609599999</v>
      </c>
      <c r="Z77" s="92">
        <f t="shared" si="1"/>
        <v>14.605575224600001</v>
      </c>
      <c r="AA77" s="107">
        <f t="shared" si="1"/>
        <v>2.8250469281799999</v>
      </c>
      <c r="AB77" s="94" t="s">
        <v>145</v>
      </c>
    </row>
    <row r="78" spans="1:28" x14ac:dyDescent="0.3">
      <c r="A78" s="87" t="s">
        <v>153</v>
      </c>
      <c r="B78" s="88" t="s">
        <v>155</v>
      </c>
      <c r="C78" s="89">
        <v>96.453109551799997</v>
      </c>
      <c r="D78" s="89">
        <v>3.08437146672</v>
      </c>
      <c r="E78" s="89">
        <v>14.605575224600001</v>
      </c>
      <c r="F78" s="89">
        <v>0.32504692818199998</v>
      </c>
      <c r="G78" s="89">
        <v>40</v>
      </c>
      <c r="H78" s="89">
        <v>40</v>
      </c>
      <c r="I78" s="89">
        <v>0.32442100000000001</v>
      </c>
      <c r="J78" s="89">
        <v>0</v>
      </c>
      <c r="K78" s="90">
        <v>65.471948925899994</v>
      </c>
      <c r="L78" s="90">
        <v>51.8579239906</v>
      </c>
      <c r="M78" s="89">
        <v>3.09870355886</v>
      </c>
      <c r="N78" s="89">
        <v>99.537481018500003</v>
      </c>
      <c r="O78" s="89">
        <v>2.1770487850800002</v>
      </c>
      <c r="P78" s="89">
        <v>14.9306221528</v>
      </c>
      <c r="Q78" s="91"/>
      <c r="R78" s="91"/>
      <c r="S78" s="91"/>
      <c r="T78" s="91"/>
      <c r="U78" s="91"/>
      <c r="V78" s="91"/>
      <c r="W78" s="91"/>
      <c r="X78" s="107">
        <f t="shared" ref="X78:X80" si="2">C78</f>
        <v>96.453109551799997</v>
      </c>
      <c r="Y78" s="107">
        <f t="shared" si="1"/>
        <v>3.08437146672</v>
      </c>
      <c r="Z78" s="92">
        <f t="shared" si="1"/>
        <v>14.605575224600001</v>
      </c>
      <c r="AA78" s="107">
        <f t="shared" si="1"/>
        <v>0.32504692818199998</v>
      </c>
      <c r="AB78" s="94" t="s">
        <v>145</v>
      </c>
    </row>
    <row r="79" spans="1:28" x14ac:dyDescent="0.3">
      <c r="A79" s="87" t="s">
        <v>153</v>
      </c>
      <c r="B79" s="88" t="s">
        <v>154</v>
      </c>
      <c r="C79" s="89">
        <v>96.453109551799997</v>
      </c>
      <c r="D79" s="89">
        <v>3.08437146672</v>
      </c>
      <c r="E79" s="89">
        <v>14.605575224600001</v>
      </c>
      <c r="F79" s="89">
        <v>0.32504692818199998</v>
      </c>
      <c r="G79" s="89">
        <v>40</v>
      </c>
      <c r="H79" s="89">
        <v>40</v>
      </c>
      <c r="I79" s="89">
        <v>0.69148900000000002</v>
      </c>
      <c r="J79" s="89">
        <v>0</v>
      </c>
      <c r="K79" s="90">
        <v>65.471948925899994</v>
      </c>
      <c r="L79" s="90">
        <v>51.8579239906</v>
      </c>
      <c r="M79" s="89">
        <v>3.09870355886</v>
      </c>
      <c r="N79" s="89">
        <v>99.537481018500003</v>
      </c>
      <c r="O79" s="89">
        <v>2.1770487850800002</v>
      </c>
      <c r="P79" s="89">
        <v>14.9306221528</v>
      </c>
      <c r="Q79" s="91"/>
      <c r="R79" s="91"/>
      <c r="S79" s="91"/>
      <c r="T79" s="91"/>
      <c r="U79" s="91"/>
      <c r="V79" s="91"/>
      <c r="W79" s="91"/>
      <c r="X79" s="107">
        <f t="shared" si="2"/>
        <v>96.453109551799997</v>
      </c>
      <c r="Y79" s="107">
        <f t="shared" si="1"/>
        <v>3.08437146672</v>
      </c>
      <c r="Z79" s="92">
        <f t="shared" si="1"/>
        <v>14.605575224600001</v>
      </c>
      <c r="AA79" s="107">
        <f t="shared" si="1"/>
        <v>0.32504692818199998</v>
      </c>
      <c r="AB79" s="94" t="s">
        <v>145</v>
      </c>
    </row>
    <row r="80" spans="1:28" ht="14.5" thickBot="1" x14ac:dyDescent="0.35">
      <c r="A80" s="87" t="s">
        <v>153</v>
      </c>
      <c r="B80" s="88" t="s">
        <v>152</v>
      </c>
      <c r="C80" s="89">
        <v>96.453109551799997</v>
      </c>
      <c r="D80" s="89">
        <v>3.08437146672</v>
      </c>
      <c r="E80" s="89">
        <v>14.605575224600001</v>
      </c>
      <c r="F80" s="89">
        <v>0.32504692818199998</v>
      </c>
      <c r="G80" s="89">
        <v>40</v>
      </c>
      <c r="H80" s="89">
        <v>40</v>
      </c>
      <c r="I80" s="89">
        <v>0.45413100000000001</v>
      </c>
      <c r="J80" s="89">
        <v>0</v>
      </c>
      <c r="K80" s="90">
        <v>65.471948925899994</v>
      </c>
      <c r="L80" s="90">
        <v>51.8579239906</v>
      </c>
      <c r="M80" s="89">
        <v>3.09870355886</v>
      </c>
      <c r="N80" s="89">
        <v>99.537481018500003</v>
      </c>
      <c r="O80" s="89">
        <v>2.1770487850800002</v>
      </c>
      <c r="P80" s="89">
        <v>14.9306221528</v>
      </c>
      <c r="Q80" s="91"/>
      <c r="R80" s="91"/>
      <c r="S80" s="91"/>
      <c r="T80" s="91"/>
      <c r="U80" s="91"/>
      <c r="V80" s="102"/>
      <c r="W80" s="102"/>
      <c r="X80" s="108">
        <f t="shared" si="2"/>
        <v>96.453109551799997</v>
      </c>
      <c r="Y80" s="108">
        <f t="shared" si="1"/>
        <v>3.08437146672</v>
      </c>
      <c r="Z80" s="103">
        <f t="shared" si="1"/>
        <v>14.605575224600001</v>
      </c>
      <c r="AA80" s="108">
        <f t="shared" si="1"/>
        <v>0.32504692818199998</v>
      </c>
      <c r="AB80" s="105" t="s">
        <v>145</v>
      </c>
    </row>
    <row r="81" spans="1:28" x14ac:dyDescent="0.3">
      <c r="A81" s="109" t="s">
        <v>147</v>
      </c>
      <c r="B81" s="110" t="s">
        <v>151</v>
      </c>
      <c r="C81" s="111">
        <v>256.83639335599997</v>
      </c>
      <c r="D81" s="111">
        <v>20.4296524144</v>
      </c>
      <c r="E81" s="111">
        <v>52.109755613399997</v>
      </c>
      <c r="F81" s="111">
        <v>3.6327392549800002</v>
      </c>
      <c r="G81" s="111">
        <v>45</v>
      </c>
      <c r="H81" s="111">
        <v>45</v>
      </c>
      <c r="I81" s="111">
        <v>-0.78120400000000001</v>
      </c>
      <c r="J81" s="111">
        <v>0</v>
      </c>
      <c r="K81" s="80">
        <v>71.411252756500005</v>
      </c>
      <c r="L81" s="80">
        <v>61.649969557699997</v>
      </c>
      <c r="M81" s="111">
        <v>7.3682489168799998</v>
      </c>
      <c r="N81" s="111">
        <v>277.26604577000001</v>
      </c>
      <c r="O81" s="111">
        <v>6.5170015507199999</v>
      </c>
      <c r="P81" s="111">
        <v>55.742494868400001</v>
      </c>
      <c r="Q81" s="81" t="s">
        <v>150</v>
      </c>
      <c r="R81" s="81"/>
      <c r="S81" s="81"/>
      <c r="T81" s="81">
        <v>45</v>
      </c>
      <c r="U81" s="81">
        <v>45</v>
      </c>
      <c r="V81" s="81"/>
      <c r="W81" s="81"/>
      <c r="X81" s="107">
        <f>C81</f>
        <v>256.83639335599997</v>
      </c>
      <c r="Y81" s="107">
        <f t="shared" si="1"/>
        <v>20.4296524144</v>
      </c>
      <c r="Z81" s="92">
        <f t="shared" si="1"/>
        <v>52.109755613399997</v>
      </c>
      <c r="AA81" s="107">
        <f t="shared" si="1"/>
        <v>3.6327392549800002</v>
      </c>
      <c r="AB81" s="94" t="s">
        <v>145</v>
      </c>
    </row>
    <row r="82" spans="1:28" x14ac:dyDescent="0.3">
      <c r="A82" s="87" t="s">
        <v>147</v>
      </c>
      <c r="B82" s="88" t="s">
        <v>149</v>
      </c>
      <c r="C82" s="89">
        <v>409.06222672899997</v>
      </c>
      <c r="D82" s="89">
        <v>35.666180495500001</v>
      </c>
      <c r="E82" s="89">
        <v>75.310725956699997</v>
      </c>
      <c r="F82" s="89">
        <v>6.5127302725799998</v>
      </c>
      <c r="G82" s="89">
        <v>45</v>
      </c>
      <c r="H82" s="89">
        <v>45</v>
      </c>
      <c r="I82" s="89">
        <v>-1.866751</v>
      </c>
      <c r="J82" s="89">
        <v>0</v>
      </c>
      <c r="K82" s="90">
        <v>73.649488092300004</v>
      </c>
      <c r="L82" s="90">
        <v>65.409196759799997</v>
      </c>
      <c r="M82" s="89">
        <v>8.0197666522199995</v>
      </c>
      <c r="N82" s="89">
        <v>444.72840722400002</v>
      </c>
      <c r="O82" s="89">
        <v>7.9594905577299997</v>
      </c>
      <c r="P82" s="89">
        <v>81.823456229300007</v>
      </c>
      <c r="Q82" s="91"/>
      <c r="R82" s="91"/>
      <c r="S82" s="91"/>
      <c r="T82" s="91"/>
      <c r="U82" s="91"/>
      <c r="V82" s="91"/>
      <c r="W82" s="91"/>
      <c r="X82" s="107">
        <f t="shared" ref="X82:X84" si="3">C82</f>
        <v>409.06222672899997</v>
      </c>
      <c r="Y82" s="107">
        <f t="shared" si="1"/>
        <v>35.666180495500001</v>
      </c>
      <c r="Z82" s="92">
        <f t="shared" si="1"/>
        <v>75.310725956699997</v>
      </c>
      <c r="AA82" s="107">
        <f t="shared" si="1"/>
        <v>6.5127302725799998</v>
      </c>
      <c r="AB82" s="94" t="s">
        <v>145</v>
      </c>
    </row>
    <row r="83" spans="1:28" x14ac:dyDescent="0.3">
      <c r="A83" s="87" t="s">
        <v>147</v>
      </c>
      <c r="B83" s="88" t="s">
        <v>148</v>
      </c>
      <c r="C83" s="89">
        <v>256.83639335599997</v>
      </c>
      <c r="D83" s="89">
        <v>20.4296524144</v>
      </c>
      <c r="E83" s="89">
        <v>52.109755613399997</v>
      </c>
      <c r="F83" s="89">
        <v>3.6327392549800002</v>
      </c>
      <c r="G83" s="89">
        <v>45</v>
      </c>
      <c r="H83" s="89">
        <v>45</v>
      </c>
      <c r="I83" s="89">
        <v>-2.2501009999999999</v>
      </c>
      <c r="J83" s="89">
        <v>0</v>
      </c>
      <c r="K83" s="90">
        <v>71.411252756500005</v>
      </c>
      <c r="L83" s="90">
        <v>61.649969557699997</v>
      </c>
      <c r="M83" s="89">
        <v>7.3682489168799998</v>
      </c>
      <c r="N83" s="89">
        <v>277.26604577000001</v>
      </c>
      <c r="O83" s="89">
        <v>6.5170015507199999</v>
      </c>
      <c r="P83" s="89">
        <v>55.742494868400001</v>
      </c>
      <c r="Q83" s="91"/>
      <c r="R83" s="91"/>
      <c r="S83" s="91"/>
      <c r="T83" s="91"/>
      <c r="U83" s="91"/>
      <c r="V83" s="91"/>
      <c r="W83" s="91"/>
      <c r="X83" s="107">
        <f t="shared" si="3"/>
        <v>256.83639335599997</v>
      </c>
      <c r="Y83" s="107">
        <f t="shared" si="1"/>
        <v>20.4296524144</v>
      </c>
      <c r="Z83" s="92">
        <f t="shared" si="1"/>
        <v>52.109755613399997</v>
      </c>
      <c r="AA83" s="107">
        <f t="shared" si="1"/>
        <v>3.6327392549800002</v>
      </c>
      <c r="AB83" s="94" t="s">
        <v>145</v>
      </c>
    </row>
    <row r="84" spans="1:28" ht="14.5" thickBot="1" x14ac:dyDescent="0.35">
      <c r="A84" s="98" t="s">
        <v>147</v>
      </c>
      <c r="B84" s="99" t="s">
        <v>146</v>
      </c>
      <c r="C84" s="100">
        <v>256.83639335599997</v>
      </c>
      <c r="D84" s="100">
        <v>20.4296524144</v>
      </c>
      <c r="E84" s="100">
        <v>52.109755613399997</v>
      </c>
      <c r="F84" s="100">
        <v>3.6327392549800002</v>
      </c>
      <c r="G84" s="100">
        <v>45</v>
      </c>
      <c r="H84" s="100">
        <v>45</v>
      </c>
      <c r="I84" s="100">
        <v>-0.46317700000000001</v>
      </c>
      <c r="J84" s="100">
        <v>0</v>
      </c>
      <c r="K84" s="101">
        <v>71.411252756500005</v>
      </c>
      <c r="L84" s="101">
        <v>61.649969557699997</v>
      </c>
      <c r="M84" s="100">
        <v>7.3682489168799998</v>
      </c>
      <c r="N84" s="100">
        <v>277.26604577000001</v>
      </c>
      <c r="O84" s="100">
        <v>6.5170015507199999</v>
      </c>
      <c r="P84" s="100">
        <v>55.742494868400001</v>
      </c>
      <c r="Q84" s="102"/>
      <c r="R84" s="102"/>
      <c r="S84" s="102"/>
      <c r="T84" s="102"/>
      <c r="U84" s="102"/>
      <c r="V84" s="102"/>
      <c r="W84" s="102"/>
      <c r="X84" s="108">
        <f t="shared" si="3"/>
        <v>256.83639335599997</v>
      </c>
      <c r="Y84" s="108">
        <f t="shared" si="1"/>
        <v>20.4296524144</v>
      </c>
      <c r="Z84" s="103">
        <f t="shared" si="1"/>
        <v>52.109755613399997</v>
      </c>
      <c r="AA84" s="108">
        <f t="shared" si="1"/>
        <v>3.6327392549800002</v>
      </c>
      <c r="AB84" s="105" t="s">
        <v>145</v>
      </c>
    </row>
    <row r="85" spans="1:28" x14ac:dyDescent="0.3">
      <c r="A85" s="109" t="s">
        <v>283</v>
      </c>
      <c r="B85" s="110" t="s">
        <v>284</v>
      </c>
      <c r="C85" s="111">
        <v>233.62151380399999</v>
      </c>
      <c r="D85" s="111">
        <v>17.7938470293</v>
      </c>
      <c r="E85" s="111">
        <v>35.492684518600001</v>
      </c>
      <c r="F85" s="111">
        <v>2.2196196064199998</v>
      </c>
      <c r="G85" s="111">
        <v>39</v>
      </c>
      <c r="H85" s="111">
        <v>40</v>
      </c>
      <c r="I85" s="111">
        <v>1.142093</v>
      </c>
      <c r="J85" s="125"/>
      <c r="K85" s="111">
        <v>70.9004273579</v>
      </c>
      <c r="L85" s="111">
        <v>58.055754746799998</v>
      </c>
      <c r="M85" s="111">
        <v>7.0774701157299997</v>
      </c>
      <c r="N85" s="111">
        <v>251.41536083299999</v>
      </c>
      <c r="O85" s="111">
        <v>5.8856642624099997</v>
      </c>
      <c r="P85" s="111">
        <v>37.712304125000003</v>
      </c>
      <c r="Q85" s="81"/>
      <c r="R85" s="81"/>
      <c r="S85" s="81"/>
      <c r="T85" s="81"/>
      <c r="U85" s="81"/>
      <c r="V85" s="81"/>
      <c r="W85" s="81"/>
      <c r="X85" s="121">
        <f>C85</f>
        <v>233.62151380399999</v>
      </c>
      <c r="Y85" s="121">
        <f t="shared" si="1"/>
        <v>17.7938470293</v>
      </c>
      <c r="Z85" s="84">
        <f t="shared" si="1"/>
        <v>35.492684518600001</v>
      </c>
      <c r="AA85" s="121">
        <f t="shared" si="1"/>
        <v>2.2196196064199998</v>
      </c>
      <c r="AB85" s="86" t="s">
        <v>145</v>
      </c>
    </row>
    <row r="86" spans="1:28" x14ac:dyDescent="0.3">
      <c r="A86" s="87" t="s">
        <v>283</v>
      </c>
      <c r="B86" s="88" t="s">
        <v>285</v>
      </c>
      <c r="C86" s="89">
        <v>105.14283604000001</v>
      </c>
      <c r="D86" s="89">
        <v>5.2348207343700004</v>
      </c>
      <c r="E86" s="89">
        <v>15.963860649200001</v>
      </c>
      <c r="F86" s="89">
        <v>0.59278786695999997</v>
      </c>
      <c r="G86" s="89">
        <v>39</v>
      </c>
      <c r="H86" s="89">
        <v>40</v>
      </c>
      <c r="I86" s="89">
        <v>1.5630609499999999</v>
      </c>
      <c r="J86" s="126"/>
      <c r="K86" s="89">
        <v>66.567252646599997</v>
      </c>
      <c r="L86" s="89">
        <v>52.894973204400003</v>
      </c>
      <c r="M86" s="89">
        <v>4.74264528471</v>
      </c>
      <c r="N86" s="89">
        <v>110.377656774</v>
      </c>
      <c r="O86" s="89">
        <v>3.5803614867000002</v>
      </c>
      <c r="P86" s="89">
        <v>16.556648516100001</v>
      </c>
      <c r="Q86" s="91" t="s">
        <v>286</v>
      </c>
      <c r="R86" s="91">
        <f>1579/16</f>
        <v>98.6875</v>
      </c>
      <c r="S86" s="91">
        <f>219/8</f>
        <v>27.375</v>
      </c>
      <c r="T86" s="91">
        <v>39</v>
      </c>
      <c r="U86" s="91">
        <v>40</v>
      </c>
      <c r="V86" s="97">
        <f>(100/N86*R86)-100</f>
        <v>-10.591053584273652</v>
      </c>
      <c r="W86" s="97">
        <f>(100/P86*S86)-100</f>
        <v>65.341433523699123</v>
      </c>
      <c r="X86" s="107">
        <f>R86-Y86</f>
        <v>94.007101934651814</v>
      </c>
      <c r="Y86" s="107">
        <f>R86/100*M86</f>
        <v>4.6803980653481814</v>
      </c>
      <c r="Z86" s="92">
        <f>S86-AA86</f>
        <v>26.394876043015874</v>
      </c>
      <c r="AA86" s="107">
        <f>S86/100*O86</f>
        <v>0.98012395698412502</v>
      </c>
      <c r="AB86" s="94" t="s">
        <v>157</v>
      </c>
    </row>
    <row r="87" spans="1:28" x14ac:dyDescent="0.3">
      <c r="A87" s="87" t="s">
        <v>283</v>
      </c>
      <c r="B87" s="88" t="s">
        <v>287</v>
      </c>
      <c r="C87" s="89">
        <v>105.14283604000001</v>
      </c>
      <c r="D87" s="89">
        <v>5.2348207343700004</v>
      </c>
      <c r="E87" s="89">
        <v>15.963860649200001</v>
      </c>
      <c r="F87" s="89">
        <v>0.59278786695999997</v>
      </c>
      <c r="G87" s="89">
        <v>39</v>
      </c>
      <c r="H87" s="89">
        <v>40</v>
      </c>
      <c r="I87" s="89">
        <v>1.465819</v>
      </c>
      <c r="J87" s="126"/>
      <c r="K87" s="89">
        <v>66.567252646599997</v>
      </c>
      <c r="L87" s="89">
        <v>52.894973204400003</v>
      </c>
      <c r="M87" s="89">
        <v>4.74264528471</v>
      </c>
      <c r="N87" s="89">
        <v>110.377656774</v>
      </c>
      <c r="O87" s="89">
        <v>3.5803614867000002</v>
      </c>
      <c r="P87" s="89">
        <v>16.556648516100001</v>
      </c>
      <c r="Q87" s="91"/>
      <c r="R87" s="91"/>
      <c r="S87" s="91"/>
      <c r="T87" s="91"/>
      <c r="U87" s="91"/>
      <c r="V87" s="91"/>
      <c r="W87" s="91"/>
      <c r="X87" s="107">
        <v>94.007101934651814</v>
      </c>
      <c r="Y87" s="107">
        <v>4.6803980653481814</v>
      </c>
      <c r="Z87" s="92">
        <v>26.394876043015874</v>
      </c>
      <c r="AA87" s="107">
        <v>0.98012395698412502</v>
      </c>
      <c r="AB87" s="94" t="s">
        <v>157</v>
      </c>
    </row>
    <row r="88" spans="1:28" ht="14.5" thickBot="1" x14ac:dyDescent="0.35">
      <c r="A88" s="98" t="s">
        <v>283</v>
      </c>
      <c r="B88" s="99" t="s">
        <v>288</v>
      </c>
      <c r="C88" s="100">
        <v>233.62151380399999</v>
      </c>
      <c r="D88" s="100">
        <v>17.7938470293</v>
      </c>
      <c r="E88" s="100">
        <v>35.492684518600001</v>
      </c>
      <c r="F88" s="100">
        <v>2.2196196064199998</v>
      </c>
      <c r="G88" s="100">
        <v>39</v>
      </c>
      <c r="H88" s="100">
        <v>40</v>
      </c>
      <c r="I88" s="100">
        <v>1.020151</v>
      </c>
      <c r="J88" s="127"/>
      <c r="K88" s="100">
        <v>70.9004273579</v>
      </c>
      <c r="L88" s="100">
        <v>58.055754746799998</v>
      </c>
      <c r="M88" s="100">
        <v>7.0774701157299997</v>
      </c>
      <c r="N88" s="100">
        <v>251.41536083299999</v>
      </c>
      <c r="O88" s="100">
        <v>5.8856642624099997</v>
      </c>
      <c r="P88" s="100">
        <v>37.712304125000003</v>
      </c>
      <c r="Q88" s="102"/>
      <c r="R88" s="102"/>
      <c r="S88" s="102"/>
      <c r="T88" s="102"/>
      <c r="U88" s="102"/>
      <c r="V88" s="102"/>
      <c r="W88" s="102"/>
      <c r="X88" s="108">
        <f>C88</f>
        <v>233.62151380399999</v>
      </c>
      <c r="Y88" s="108">
        <f t="shared" ref="Y88:AA88" si="4">D88</f>
        <v>17.7938470293</v>
      </c>
      <c r="Z88" s="103">
        <f t="shared" si="4"/>
        <v>35.492684518600001</v>
      </c>
      <c r="AA88" s="108">
        <f t="shared" si="4"/>
        <v>2.2196196064199998</v>
      </c>
      <c r="AB88" s="105" t="s">
        <v>145</v>
      </c>
    </row>
  </sheetData>
  <autoFilter ref="A1:A84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L88"/>
  <sheetViews>
    <sheetView tabSelected="1" zoomScale="70" zoomScaleNormal="70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I1" sqref="I1"/>
    </sheetView>
  </sheetViews>
  <sheetFormatPr baseColWidth="10" defaultColWidth="11.1640625" defaultRowHeight="14" x14ac:dyDescent="0.3"/>
  <cols>
    <col min="1" max="1" width="18.75" style="62" bestFit="1" customWidth="1"/>
    <col min="2" max="2" width="8.75" style="62" bestFit="1" customWidth="1"/>
    <col min="3" max="3" width="5.25" style="60" bestFit="1" customWidth="1"/>
    <col min="4" max="4" width="4.25" style="60" bestFit="1" customWidth="1"/>
    <col min="5" max="5" width="5.25" style="60" bestFit="1" customWidth="1"/>
    <col min="6" max="6" width="4" style="60" bestFit="1" customWidth="1"/>
    <col min="7" max="8" width="4.25" style="60" bestFit="1" customWidth="1"/>
    <col min="9" max="9" width="10.4140625" style="60" bestFit="1" customWidth="1"/>
    <col min="10" max="10" width="10" style="60" bestFit="1" customWidth="1"/>
    <col min="11" max="12" width="4.25" style="61" bestFit="1" customWidth="1"/>
    <col min="13" max="13" width="9" style="60" bestFit="1" customWidth="1"/>
    <col min="14" max="14" width="5.25" style="60" bestFit="1" customWidth="1"/>
    <col min="15" max="15" width="9.4140625" style="60" bestFit="1" customWidth="1"/>
    <col min="16" max="16" width="5.25" style="60" bestFit="1" customWidth="1"/>
    <col min="17" max="17" width="30.4140625" style="133" bestFit="1" customWidth="1"/>
    <col min="18" max="18" width="5.25" style="174" bestFit="1" customWidth="1"/>
    <col min="19" max="19" width="4.25" style="174" bestFit="1" customWidth="1"/>
    <col min="20" max="21" width="4.75" style="133" bestFit="1" customWidth="1"/>
    <col min="22" max="22" width="7.08203125" style="133" bestFit="1" customWidth="1"/>
    <col min="23" max="23" width="7.5" style="133" bestFit="1" customWidth="1"/>
    <col min="24" max="24" width="3.75" style="190" bestFit="1" customWidth="1"/>
    <col min="25" max="25" width="4.25" style="191" bestFit="1" customWidth="1"/>
    <col min="26" max="26" width="4" style="190" bestFit="1" customWidth="1"/>
    <col min="27" max="27" width="4.25" style="191" bestFit="1" customWidth="1"/>
    <col min="28" max="28" width="6.4140625" style="192" bestFit="1" customWidth="1"/>
    <col min="29" max="29" width="11.75" style="57" bestFit="1" customWidth="1"/>
    <col min="30" max="31" width="11.1640625" style="56"/>
    <col min="39" max="16384" width="11.1640625" style="56"/>
  </cols>
  <sheetData>
    <row r="1" spans="1:38" ht="14.5" thickBot="1" x14ac:dyDescent="0.35">
      <c r="A1" s="71" t="s">
        <v>281</v>
      </c>
      <c r="B1" s="71" t="s">
        <v>280</v>
      </c>
      <c r="C1" s="72" t="s">
        <v>266</v>
      </c>
      <c r="D1" s="72" t="s">
        <v>265</v>
      </c>
      <c r="E1" s="72" t="s">
        <v>264</v>
      </c>
      <c r="F1" s="72" t="s">
        <v>263</v>
      </c>
      <c r="G1" s="210" t="s">
        <v>279</v>
      </c>
      <c r="H1" s="215" t="s">
        <v>278</v>
      </c>
      <c r="I1" s="223" t="s">
        <v>277</v>
      </c>
      <c r="J1" s="72" t="s">
        <v>276</v>
      </c>
      <c r="K1" s="73" t="s">
        <v>261</v>
      </c>
      <c r="L1" s="73" t="s">
        <v>260</v>
      </c>
      <c r="M1" s="72" t="s">
        <v>275</v>
      </c>
      <c r="N1" s="72" t="s">
        <v>272</v>
      </c>
      <c r="O1" s="72" t="s">
        <v>274</v>
      </c>
      <c r="P1" s="72" t="s">
        <v>271</v>
      </c>
      <c r="Q1" s="76" t="s">
        <v>273</v>
      </c>
      <c r="R1" s="128" t="s">
        <v>272</v>
      </c>
      <c r="S1" s="128" t="s">
        <v>271</v>
      </c>
      <c r="T1" s="175" t="s">
        <v>270</v>
      </c>
      <c r="U1" s="175" t="s">
        <v>269</v>
      </c>
      <c r="V1" s="76" t="s">
        <v>268</v>
      </c>
      <c r="W1" s="76" t="s">
        <v>267</v>
      </c>
      <c r="X1" s="211" t="s">
        <v>266</v>
      </c>
      <c r="Y1" s="212" t="s">
        <v>265</v>
      </c>
      <c r="Z1" s="216" t="s">
        <v>264</v>
      </c>
      <c r="AA1" s="217" t="s">
        <v>263</v>
      </c>
      <c r="AB1" s="177" t="s">
        <v>262</v>
      </c>
      <c r="AC1" s="213" t="s">
        <v>261</v>
      </c>
      <c r="AD1" s="214" t="s">
        <v>260</v>
      </c>
      <c r="AF1" t="s">
        <v>93</v>
      </c>
      <c r="AG1" t="s">
        <v>290</v>
      </c>
    </row>
    <row r="2" spans="1:38" s="69" customFormat="1" x14ac:dyDescent="0.3">
      <c r="A2" s="78" t="s">
        <v>249</v>
      </c>
      <c r="B2" s="79" t="s">
        <v>259</v>
      </c>
      <c r="C2" s="80">
        <v>338.490575804</v>
      </c>
      <c r="D2" s="80">
        <v>12.7106991314</v>
      </c>
      <c r="E2" s="80">
        <v>68.195268541700003</v>
      </c>
      <c r="F2" s="80">
        <v>2.0449864453000002</v>
      </c>
      <c r="G2" s="80">
        <v>39</v>
      </c>
      <c r="H2" s="80">
        <v>40</v>
      </c>
      <c r="I2" s="80">
        <v>-0.47257500000000002</v>
      </c>
      <c r="J2" s="80">
        <v>0</v>
      </c>
      <c r="K2" s="80">
        <v>71.175986423500007</v>
      </c>
      <c r="L2" s="80">
        <v>62.366509677700002</v>
      </c>
      <c r="M2" s="80">
        <v>3.6192064319199999</v>
      </c>
      <c r="N2" s="80">
        <v>351.20127493500001</v>
      </c>
      <c r="O2" s="80">
        <v>2.9114166024600001</v>
      </c>
      <c r="P2" s="80">
        <v>70.240254987</v>
      </c>
      <c r="Q2" s="121" t="s">
        <v>258</v>
      </c>
      <c r="R2" s="84">
        <v>298.125</v>
      </c>
      <c r="S2" s="84">
        <v>64.875</v>
      </c>
      <c r="T2" s="121">
        <v>39</v>
      </c>
      <c r="U2" s="121">
        <v>40</v>
      </c>
      <c r="V2" s="129">
        <f>(100/N2*R2)-100</f>
        <v>-15.112779685900435</v>
      </c>
      <c r="W2" s="129">
        <f>(100/P2*S2)-100</f>
        <v>-7.638433243149521</v>
      </c>
      <c r="X2" s="178">
        <f>R2-Y2</f>
        <v>287.33524082483848</v>
      </c>
      <c r="Y2" s="179">
        <f>R2/100*M2</f>
        <v>10.7897591751615</v>
      </c>
      <c r="Z2" s="178">
        <f>S2-AA2</f>
        <v>62.986218479154076</v>
      </c>
      <c r="AA2" s="179">
        <f>S2/100*O2</f>
        <v>1.8887815208459253</v>
      </c>
      <c r="AB2" s="180" t="s">
        <v>157</v>
      </c>
      <c r="AC2" s="70">
        <f>Leq!L18</f>
        <v>72.395862460715236</v>
      </c>
      <c r="AF2" s="200"/>
      <c r="AG2" s="200"/>
      <c r="AH2" s="200"/>
      <c r="AI2" s="200"/>
      <c r="AJ2" s="200"/>
      <c r="AK2" s="200"/>
      <c r="AL2" s="200"/>
    </row>
    <row r="3" spans="1:38" s="63" customFormat="1" x14ac:dyDescent="0.3">
      <c r="A3" s="87" t="s">
        <v>249</v>
      </c>
      <c r="B3" s="88" t="s">
        <v>257</v>
      </c>
      <c r="C3" s="89">
        <v>418.53899960799998</v>
      </c>
      <c r="D3" s="89">
        <v>13.5904651906</v>
      </c>
      <c r="E3" s="89">
        <v>84.414269699399995</v>
      </c>
      <c r="F3" s="89">
        <v>2.0116232603499999</v>
      </c>
      <c r="G3" s="89">
        <v>39</v>
      </c>
      <c r="H3" s="89">
        <v>40</v>
      </c>
      <c r="I3" s="89">
        <v>-0.51522199999999996</v>
      </c>
      <c r="J3" s="89">
        <v>0</v>
      </c>
      <c r="K3" s="90">
        <v>71.887282447600001</v>
      </c>
      <c r="L3" s="90">
        <v>63.917028105100002</v>
      </c>
      <c r="M3" s="89">
        <v>3.1449985010599999</v>
      </c>
      <c r="N3" s="89">
        <v>432.129464799</v>
      </c>
      <c r="O3" s="89">
        <v>2.3275701198599998</v>
      </c>
      <c r="P3" s="89">
        <v>86.425892959699993</v>
      </c>
      <c r="Q3" s="107" t="s">
        <v>158</v>
      </c>
      <c r="R3" s="92">
        <f>N3*(1+(V6/100))</f>
        <v>404.09098378741675</v>
      </c>
      <c r="S3" s="92">
        <f>P3*(1+(W6/100))</f>
        <v>75.439151641061926</v>
      </c>
      <c r="T3" s="107"/>
      <c r="U3" s="107"/>
      <c r="V3" s="107"/>
      <c r="W3" s="107"/>
      <c r="X3" s="181">
        <f>R3-Y3</f>
        <v>391.38232840438388</v>
      </c>
      <c r="Y3" s="182">
        <f>R3/100*M3</f>
        <v>12.708655383032864</v>
      </c>
      <c r="Z3" s="181">
        <f>S3-AA3</f>
        <v>73.683252488788696</v>
      </c>
      <c r="AA3" s="182">
        <f>S3/100*O3</f>
        <v>1.7558991522732321</v>
      </c>
      <c r="AB3" s="183" t="s">
        <v>157</v>
      </c>
      <c r="AC3" s="68"/>
      <c r="AF3" s="201"/>
      <c r="AG3" s="201" t="s">
        <v>302</v>
      </c>
      <c r="AH3" s="201"/>
      <c r="AI3" s="201"/>
      <c r="AJ3" s="201"/>
      <c r="AK3" s="201"/>
      <c r="AL3" s="201"/>
    </row>
    <row r="4" spans="1:38" s="63" customFormat="1" x14ac:dyDescent="0.3">
      <c r="A4" s="87" t="s">
        <v>249</v>
      </c>
      <c r="B4" s="88" t="s">
        <v>256</v>
      </c>
      <c r="C4" s="89">
        <v>418.53899960799998</v>
      </c>
      <c r="D4" s="89">
        <v>13.5904651906</v>
      </c>
      <c r="E4" s="89">
        <v>84.414269699399995</v>
      </c>
      <c r="F4" s="89">
        <v>2.0116232603499999</v>
      </c>
      <c r="G4" s="89">
        <v>39</v>
      </c>
      <c r="H4" s="89">
        <v>40</v>
      </c>
      <c r="I4" s="89">
        <v>-0.49744305999999999</v>
      </c>
      <c r="J4" s="89">
        <v>0</v>
      </c>
      <c r="K4" s="90">
        <v>71.887282447600001</v>
      </c>
      <c r="L4" s="90">
        <v>63.917028105100002</v>
      </c>
      <c r="M4" s="89">
        <v>3.1449985010599999</v>
      </c>
      <c r="N4" s="89">
        <v>432.129464799</v>
      </c>
      <c r="O4" s="89">
        <v>2.3275701198599998</v>
      </c>
      <c r="P4" s="89">
        <v>86.425892959699993</v>
      </c>
      <c r="Q4" s="107" t="s">
        <v>158</v>
      </c>
      <c r="R4" s="92">
        <v>404.09098378741675</v>
      </c>
      <c r="S4" s="92">
        <v>75.439151641061926</v>
      </c>
      <c r="T4" s="107"/>
      <c r="U4" s="107"/>
      <c r="V4" s="107"/>
      <c r="W4" s="107"/>
      <c r="X4" s="181">
        <v>391.38232840438388</v>
      </c>
      <c r="Y4" s="182">
        <v>12.708655383032864</v>
      </c>
      <c r="Z4" s="181">
        <v>73.683252488788696</v>
      </c>
      <c r="AA4" s="182">
        <v>1.7558991522732321</v>
      </c>
      <c r="AB4" s="183" t="s">
        <v>157</v>
      </c>
      <c r="AC4" s="68"/>
      <c r="AF4" s="201"/>
      <c r="AG4" s="201" t="s">
        <v>302</v>
      </c>
      <c r="AH4" s="201"/>
      <c r="AI4" s="201"/>
      <c r="AJ4" s="201"/>
      <c r="AK4" s="201"/>
      <c r="AL4" s="201"/>
    </row>
    <row r="5" spans="1:38" s="63" customFormat="1" x14ac:dyDescent="0.3">
      <c r="A5" s="87" t="s">
        <v>249</v>
      </c>
      <c r="B5" s="88" t="s">
        <v>255</v>
      </c>
      <c r="C5" s="89">
        <v>503.62230109900003</v>
      </c>
      <c r="D5" s="89">
        <v>30.750160113</v>
      </c>
      <c r="E5" s="89">
        <v>101.439133758</v>
      </c>
      <c r="F5" s="89">
        <v>5.7925013411300004</v>
      </c>
      <c r="G5" s="90">
        <v>40</v>
      </c>
      <c r="H5" s="90">
        <v>42</v>
      </c>
      <c r="I5" s="89">
        <v>-0.465119</v>
      </c>
      <c r="J5" s="89">
        <v>0</v>
      </c>
      <c r="K5" s="90">
        <v>73.761743098500006</v>
      </c>
      <c r="L5" s="90">
        <v>66.669440331399997</v>
      </c>
      <c r="M5" s="89">
        <v>5.7544432666400001</v>
      </c>
      <c r="N5" s="89">
        <v>534.37246121199996</v>
      </c>
      <c r="O5" s="89">
        <v>5.40185863598</v>
      </c>
      <c r="P5" s="89">
        <v>107.23163510000001</v>
      </c>
      <c r="Q5" s="107"/>
      <c r="R5" s="92"/>
      <c r="S5" s="92"/>
      <c r="T5" s="107"/>
      <c r="U5" s="107"/>
      <c r="V5" s="107"/>
      <c r="W5" s="107"/>
      <c r="X5" s="181">
        <v>470.9450469965999</v>
      </c>
      <c r="Y5" s="182">
        <v>28.754953003400079</v>
      </c>
      <c r="Z5" s="181">
        <v>88.543860316722714</v>
      </c>
      <c r="AA5" s="182">
        <v>5.05613968327728</v>
      </c>
      <c r="AB5" s="183" t="s">
        <v>157</v>
      </c>
      <c r="AC5" s="68"/>
      <c r="AF5" s="201"/>
      <c r="AG5" s="201"/>
      <c r="AH5" s="201"/>
      <c r="AI5" s="201"/>
      <c r="AJ5" s="201"/>
      <c r="AK5" s="201"/>
      <c r="AL5" s="201"/>
    </row>
    <row r="6" spans="1:38" s="65" customFormat="1" x14ac:dyDescent="0.3">
      <c r="A6" s="95" t="s">
        <v>249</v>
      </c>
      <c r="B6" s="96" t="s">
        <v>254</v>
      </c>
      <c r="C6" s="90">
        <v>503.62230109900003</v>
      </c>
      <c r="D6" s="90">
        <v>30.750160113</v>
      </c>
      <c r="E6" s="90">
        <v>101.439133758</v>
      </c>
      <c r="F6" s="90">
        <v>5.7925013411300004</v>
      </c>
      <c r="G6" s="90">
        <v>40</v>
      </c>
      <c r="H6" s="90">
        <v>42</v>
      </c>
      <c r="I6" s="90">
        <v>-0.37842999999999999</v>
      </c>
      <c r="J6" s="90">
        <v>0</v>
      </c>
      <c r="K6" s="90">
        <v>73.761743098500006</v>
      </c>
      <c r="L6" s="90">
        <v>66.669440331399997</v>
      </c>
      <c r="M6" s="90">
        <v>5.7544432666400001</v>
      </c>
      <c r="N6" s="90">
        <v>534.37246121199996</v>
      </c>
      <c r="O6" s="90">
        <v>5.40185863598</v>
      </c>
      <c r="P6" s="90">
        <v>107.23163510000001</v>
      </c>
      <c r="Q6" s="107" t="s">
        <v>253</v>
      </c>
      <c r="R6" s="92">
        <v>499.7</v>
      </c>
      <c r="S6" s="92">
        <v>93.6</v>
      </c>
      <c r="T6" s="107">
        <v>40</v>
      </c>
      <c r="U6" s="107">
        <v>42</v>
      </c>
      <c r="V6" s="130">
        <f>(100/N6*R6)-100</f>
        <v>-6.4884446203234489</v>
      </c>
      <c r="W6" s="130">
        <f>(100/P6*S6)-100</f>
        <v>-12.712326066172253</v>
      </c>
      <c r="X6" s="181">
        <f>R6-Y6</f>
        <v>470.9450469965999</v>
      </c>
      <c r="Y6" s="182">
        <f>R6/100*M6</f>
        <v>28.754953003400079</v>
      </c>
      <c r="Z6" s="181">
        <f>S6-AA6</f>
        <v>88.543860316722714</v>
      </c>
      <c r="AA6" s="182">
        <f>S6/100*O6</f>
        <v>5.05613968327728</v>
      </c>
      <c r="AB6" s="183" t="s">
        <v>157</v>
      </c>
      <c r="AC6" s="68"/>
      <c r="AF6" s="202"/>
      <c r="AG6" s="202"/>
      <c r="AH6" s="202"/>
      <c r="AI6" s="202"/>
      <c r="AJ6" s="202"/>
      <c r="AK6" s="202"/>
      <c r="AL6" s="202"/>
    </row>
    <row r="7" spans="1:38" s="63" customFormat="1" x14ac:dyDescent="0.3">
      <c r="A7" s="87" t="s">
        <v>249</v>
      </c>
      <c r="B7" s="88" t="s">
        <v>252</v>
      </c>
      <c r="C7" s="89">
        <v>340.98198190599999</v>
      </c>
      <c r="D7" s="89">
        <v>25.666952858599998</v>
      </c>
      <c r="E7" s="89">
        <v>68.453170587000002</v>
      </c>
      <c r="F7" s="89">
        <v>5.2337592229999998</v>
      </c>
      <c r="G7" s="90">
        <v>36</v>
      </c>
      <c r="H7" s="90">
        <v>39</v>
      </c>
      <c r="I7" s="89">
        <v>-0.57472100000000004</v>
      </c>
      <c r="J7" s="89">
        <v>0</v>
      </c>
      <c r="K7" s="90">
        <v>72.515996636699995</v>
      </c>
      <c r="L7" s="90">
        <v>64.2518288781</v>
      </c>
      <c r="M7" s="89">
        <v>7.0004165906200004</v>
      </c>
      <c r="N7" s="89">
        <v>366.64893476399999</v>
      </c>
      <c r="O7" s="89">
        <v>7.1026968235599997</v>
      </c>
      <c r="P7" s="89">
        <v>73.686929809999995</v>
      </c>
      <c r="Q7" s="107" t="s">
        <v>282</v>
      </c>
      <c r="R7" s="92">
        <v>373.6</v>
      </c>
      <c r="S7" s="92">
        <v>63.9</v>
      </c>
      <c r="T7" s="107">
        <v>36</v>
      </c>
      <c r="U7" s="107">
        <v>39</v>
      </c>
      <c r="V7" s="130">
        <f>(100/N7*R7)-100</f>
        <v>1.8958367465254469</v>
      </c>
      <c r="W7" s="130">
        <f>(100/P7*S7)-100</f>
        <v>-13.28177172700147</v>
      </c>
      <c r="X7" s="181">
        <f>R7-Y7</f>
        <v>347.44644361744372</v>
      </c>
      <c r="Y7" s="182">
        <f>R7/100*M7</f>
        <v>26.153556382556324</v>
      </c>
      <c r="Z7" s="181">
        <f>S7-AA7</f>
        <v>59.36137672974516</v>
      </c>
      <c r="AA7" s="182">
        <f>S7/100*O7</f>
        <v>4.5386232702548401</v>
      </c>
      <c r="AB7" s="183" t="s">
        <v>157</v>
      </c>
      <c r="AC7" s="68"/>
      <c r="AF7" s="201"/>
      <c r="AG7" s="201"/>
      <c r="AH7" s="201"/>
      <c r="AI7" s="201"/>
      <c r="AJ7" s="201"/>
      <c r="AK7" s="201"/>
      <c r="AL7" s="201"/>
    </row>
    <row r="8" spans="1:38" s="63" customFormat="1" x14ac:dyDescent="0.3">
      <c r="A8" s="87" t="s">
        <v>249</v>
      </c>
      <c r="B8" s="88" t="s">
        <v>251</v>
      </c>
      <c r="C8" s="89">
        <v>340.98198190599999</v>
      </c>
      <c r="D8" s="89">
        <v>25.666952858599998</v>
      </c>
      <c r="E8" s="89">
        <v>68.453170587000002</v>
      </c>
      <c r="F8" s="89">
        <v>5.2337592229999998</v>
      </c>
      <c r="G8" s="90">
        <v>36</v>
      </c>
      <c r="H8" s="90">
        <v>39</v>
      </c>
      <c r="I8" s="89">
        <v>-0.37824400000000002</v>
      </c>
      <c r="J8" s="89">
        <v>0</v>
      </c>
      <c r="K8" s="90">
        <v>72.515996636699995</v>
      </c>
      <c r="L8" s="90">
        <v>64.2518288781</v>
      </c>
      <c r="M8" s="89">
        <v>7.0004165906200004</v>
      </c>
      <c r="N8" s="89">
        <v>366.64893476399999</v>
      </c>
      <c r="O8" s="89">
        <v>7.1026968235599997</v>
      </c>
      <c r="P8" s="89">
        <v>73.686929809999995</v>
      </c>
      <c r="Q8" s="107"/>
      <c r="R8" s="92"/>
      <c r="S8" s="92"/>
      <c r="T8" s="107"/>
      <c r="U8" s="107"/>
      <c r="V8" s="107"/>
      <c r="W8" s="107"/>
      <c r="X8" s="181">
        <v>347.44644361744372</v>
      </c>
      <c r="Y8" s="182">
        <v>26.153556382556324</v>
      </c>
      <c r="Z8" s="181">
        <v>59.36137672974516</v>
      </c>
      <c r="AA8" s="182">
        <v>4.5386232702548401</v>
      </c>
      <c r="AB8" s="183" t="s">
        <v>157</v>
      </c>
      <c r="AC8" s="68"/>
      <c r="AF8" s="201"/>
      <c r="AG8" s="201"/>
      <c r="AH8" s="201"/>
      <c r="AI8" s="201"/>
      <c r="AJ8" s="201"/>
      <c r="AK8" s="201"/>
      <c r="AL8" s="201"/>
    </row>
    <row r="9" spans="1:38" s="63" customFormat="1" x14ac:dyDescent="0.3">
      <c r="A9" s="87" t="s">
        <v>249</v>
      </c>
      <c r="B9" s="88" t="s">
        <v>250</v>
      </c>
      <c r="C9" s="89">
        <v>340.98198190599999</v>
      </c>
      <c r="D9" s="89">
        <v>25.666952858599998</v>
      </c>
      <c r="E9" s="89">
        <v>68.453170587000002</v>
      </c>
      <c r="F9" s="89">
        <v>5.2337592229999998</v>
      </c>
      <c r="G9" s="90">
        <v>36</v>
      </c>
      <c r="H9" s="90">
        <v>39</v>
      </c>
      <c r="I9" s="89">
        <v>-0.318971</v>
      </c>
      <c r="J9" s="89">
        <v>0</v>
      </c>
      <c r="K9" s="90">
        <v>72.515996636699995</v>
      </c>
      <c r="L9" s="90">
        <v>64.2518288781</v>
      </c>
      <c r="M9" s="89">
        <v>7.0004165906200004</v>
      </c>
      <c r="N9" s="89">
        <v>366.64893476399999</v>
      </c>
      <c r="O9" s="89">
        <v>7.1026968235599997</v>
      </c>
      <c r="P9" s="89">
        <v>73.686929809999995</v>
      </c>
      <c r="Q9" s="107"/>
      <c r="R9" s="92"/>
      <c r="S9" s="92"/>
      <c r="T9" s="107"/>
      <c r="U9" s="107"/>
      <c r="V9" s="107"/>
      <c r="W9" s="107"/>
      <c r="X9" s="181">
        <v>347.44644361744372</v>
      </c>
      <c r="Y9" s="182">
        <v>26.153556382556324</v>
      </c>
      <c r="Z9" s="181">
        <v>59.36137672974516</v>
      </c>
      <c r="AA9" s="182">
        <v>4.5386232702548401</v>
      </c>
      <c r="AB9" s="183" t="s">
        <v>157</v>
      </c>
      <c r="AC9" s="68"/>
      <c r="AF9" s="201"/>
      <c r="AG9" s="201"/>
      <c r="AH9" s="201"/>
      <c r="AI9" s="201"/>
      <c r="AJ9" s="201"/>
      <c r="AK9" s="201"/>
      <c r="AL9" s="201"/>
    </row>
    <row r="10" spans="1:38" s="66" customFormat="1" ht="14.5" thickBot="1" x14ac:dyDescent="0.35">
      <c r="A10" s="98" t="s">
        <v>249</v>
      </c>
      <c r="B10" s="99" t="s">
        <v>248</v>
      </c>
      <c r="C10" s="100">
        <v>340.98198190599999</v>
      </c>
      <c r="D10" s="100">
        <v>25.666952858599998</v>
      </c>
      <c r="E10" s="100">
        <v>68.453170587000002</v>
      </c>
      <c r="F10" s="100">
        <v>5.2337592229999998</v>
      </c>
      <c r="G10" s="101">
        <v>36</v>
      </c>
      <c r="H10" s="101">
        <v>39</v>
      </c>
      <c r="I10" s="100">
        <v>-0.320044</v>
      </c>
      <c r="J10" s="100">
        <v>0</v>
      </c>
      <c r="K10" s="101">
        <v>72.515996636699995</v>
      </c>
      <c r="L10" s="101">
        <v>64.2518288781</v>
      </c>
      <c r="M10" s="100">
        <v>7.0004165906200004</v>
      </c>
      <c r="N10" s="100">
        <v>366.64893476399999</v>
      </c>
      <c r="O10" s="100">
        <v>7.1026968235599997</v>
      </c>
      <c r="P10" s="100">
        <v>73.686929809999995</v>
      </c>
      <c r="Q10" s="108"/>
      <c r="R10" s="103"/>
      <c r="S10" s="103"/>
      <c r="T10" s="108"/>
      <c r="U10" s="108"/>
      <c r="V10" s="108"/>
      <c r="W10" s="108"/>
      <c r="X10" s="184">
        <v>347.44644361744372</v>
      </c>
      <c r="Y10" s="185">
        <v>26.153556382556324</v>
      </c>
      <c r="Z10" s="184">
        <v>59.36137672974516</v>
      </c>
      <c r="AA10" s="185">
        <v>4.5386232702548401</v>
      </c>
      <c r="AB10" s="186" t="s">
        <v>157</v>
      </c>
      <c r="AC10" s="67"/>
      <c r="AF10" s="203"/>
      <c r="AG10" s="203"/>
      <c r="AH10" s="203"/>
      <c r="AI10" s="203"/>
      <c r="AJ10" s="203"/>
      <c r="AK10" s="203"/>
      <c r="AL10" s="203"/>
    </row>
    <row r="11" spans="1:38" x14ac:dyDescent="0.3">
      <c r="A11" s="87" t="s">
        <v>244</v>
      </c>
      <c r="B11" s="88" t="s">
        <v>247</v>
      </c>
      <c r="C11" s="89">
        <v>139.457795909</v>
      </c>
      <c r="D11" s="89">
        <v>11.1462009804</v>
      </c>
      <c r="E11" s="89">
        <v>21.066106675299999</v>
      </c>
      <c r="F11" s="89">
        <v>2.5807428581099998</v>
      </c>
      <c r="G11" s="106">
        <v>38</v>
      </c>
      <c r="H11" s="106">
        <v>39</v>
      </c>
      <c r="I11" s="89">
        <v>0.90889600000000004</v>
      </c>
      <c r="J11" s="89">
        <v>0</v>
      </c>
      <c r="K11" s="90">
        <v>68.770206863699997</v>
      </c>
      <c r="L11" s="90">
        <v>56.648836879000001</v>
      </c>
      <c r="M11" s="89">
        <v>7.4009994493000004</v>
      </c>
      <c r="N11" s="89">
        <v>150.60399688999999</v>
      </c>
      <c r="O11" s="89">
        <v>10.913685793399999</v>
      </c>
      <c r="P11" s="89">
        <v>23.646849533400001</v>
      </c>
      <c r="Q11" s="107" t="s">
        <v>246</v>
      </c>
      <c r="R11" s="92">
        <v>123.5625</v>
      </c>
      <c r="S11" s="92">
        <v>12.625</v>
      </c>
      <c r="T11" s="107">
        <v>33</v>
      </c>
      <c r="U11" s="107">
        <v>34</v>
      </c>
      <c r="V11" s="130">
        <f>(100/N11*R11)-100</f>
        <v>-17.955364697094254</v>
      </c>
      <c r="W11" s="130">
        <f>(100/P11*S11)-100</f>
        <v>-46.610223987056642</v>
      </c>
      <c r="X11" s="181">
        <f>R11-Y11</f>
        <v>114.41764005545869</v>
      </c>
      <c r="Y11" s="182">
        <f>R11/100*M11</f>
        <v>9.144859944541313</v>
      </c>
      <c r="Z11" s="181">
        <f>S11-AA11</f>
        <v>11.24714716858325</v>
      </c>
      <c r="AA11" s="182">
        <f>S11/100*O11</f>
        <v>1.37785283141675</v>
      </c>
      <c r="AB11" s="183" t="s">
        <v>157</v>
      </c>
      <c r="AG11" t="s">
        <v>303</v>
      </c>
    </row>
    <row r="12" spans="1:38" x14ac:dyDescent="0.3">
      <c r="A12" s="87" t="s">
        <v>244</v>
      </c>
      <c r="B12" s="88" t="s">
        <v>245</v>
      </c>
      <c r="C12" s="89">
        <v>139.457795909</v>
      </c>
      <c r="D12" s="89">
        <v>11.1462009804</v>
      </c>
      <c r="E12" s="89">
        <v>21.066106675299999</v>
      </c>
      <c r="F12" s="89">
        <v>2.5807428581099998</v>
      </c>
      <c r="G12" s="106">
        <v>38</v>
      </c>
      <c r="H12" s="106">
        <v>39</v>
      </c>
      <c r="I12" s="89">
        <v>1.1503680000000001</v>
      </c>
      <c r="J12" s="89">
        <v>0</v>
      </c>
      <c r="K12" s="90">
        <v>68.770206863699997</v>
      </c>
      <c r="L12" s="90">
        <v>56.648836879000001</v>
      </c>
      <c r="M12" s="89">
        <v>7.4009994493000004</v>
      </c>
      <c r="N12" s="89">
        <v>150.60399688999999</v>
      </c>
      <c r="O12" s="89">
        <v>10.913685793399999</v>
      </c>
      <c r="P12" s="89">
        <v>23.646849533400001</v>
      </c>
      <c r="Q12" s="107"/>
      <c r="R12" s="92"/>
      <c r="S12" s="92"/>
      <c r="T12" s="107"/>
      <c r="U12" s="107"/>
      <c r="V12" s="107"/>
      <c r="W12" s="107"/>
      <c r="X12" s="181">
        <v>114.41764005545869</v>
      </c>
      <c r="Y12" s="182">
        <v>9.144859944541313</v>
      </c>
      <c r="Z12" s="181">
        <v>11.24714716858325</v>
      </c>
      <c r="AA12" s="182">
        <v>1.37785283141675</v>
      </c>
      <c r="AB12" s="183" t="s">
        <v>157</v>
      </c>
    </row>
    <row r="13" spans="1:38" ht="14.5" thickBot="1" x14ac:dyDescent="0.35">
      <c r="A13" s="98" t="s">
        <v>244</v>
      </c>
      <c r="B13" s="99" t="s">
        <v>243</v>
      </c>
      <c r="C13" s="100">
        <v>139.457795909</v>
      </c>
      <c r="D13" s="100">
        <v>11.1462009804</v>
      </c>
      <c r="E13" s="100">
        <v>21.066106675299999</v>
      </c>
      <c r="F13" s="100">
        <v>2.5807428581099998</v>
      </c>
      <c r="G13" s="106">
        <v>38</v>
      </c>
      <c r="H13" s="106">
        <v>39</v>
      </c>
      <c r="I13" s="100">
        <v>1.2195609999999999</v>
      </c>
      <c r="J13" s="100">
        <v>0</v>
      </c>
      <c r="K13" s="101">
        <v>68.770206863699997</v>
      </c>
      <c r="L13" s="101">
        <v>56.648836879000001</v>
      </c>
      <c r="M13" s="100">
        <v>7.4009994493000004</v>
      </c>
      <c r="N13" s="100">
        <v>150.60399688999999</v>
      </c>
      <c r="O13" s="100">
        <v>10.913685793399999</v>
      </c>
      <c r="P13" s="100">
        <v>23.646849533400001</v>
      </c>
      <c r="Q13" s="108"/>
      <c r="R13" s="103"/>
      <c r="S13" s="103"/>
      <c r="T13" s="108"/>
      <c r="U13" s="108"/>
      <c r="V13" s="108"/>
      <c r="W13" s="108"/>
      <c r="X13" s="184">
        <v>114.41764005545869</v>
      </c>
      <c r="Y13" s="185">
        <v>9.144859944541313</v>
      </c>
      <c r="Z13" s="184">
        <v>11.24714716858325</v>
      </c>
      <c r="AA13" s="185">
        <v>1.37785283141675</v>
      </c>
      <c r="AB13" s="186" t="s">
        <v>157</v>
      </c>
    </row>
    <row r="14" spans="1:38" x14ac:dyDescent="0.3">
      <c r="A14" s="109" t="s">
        <v>233</v>
      </c>
      <c r="B14" s="110" t="s">
        <v>242</v>
      </c>
      <c r="C14" s="111">
        <v>205.746001374</v>
      </c>
      <c r="D14" s="111">
        <v>21.818525965500001</v>
      </c>
      <c r="E14" s="111">
        <v>41.427404250400002</v>
      </c>
      <c r="F14" s="111">
        <v>6.6855012174899997</v>
      </c>
      <c r="G14" s="111">
        <v>38</v>
      </c>
      <c r="H14" s="111">
        <v>40</v>
      </c>
      <c r="I14" s="111">
        <v>3.554087</v>
      </c>
      <c r="J14" s="111">
        <v>0.2770435</v>
      </c>
      <c r="K14" s="80">
        <v>71.298335850800001</v>
      </c>
      <c r="L14" s="80">
        <v>62.348864814099997</v>
      </c>
      <c r="M14" s="111">
        <v>9.5878414006800003</v>
      </c>
      <c r="N14" s="111">
        <v>227.56452734000001</v>
      </c>
      <c r="O14" s="111">
        <v>13.8954427143</v>
      </c>
      <c r="P14" s="111">
        <v>48.112905467899999</v>
      </c>
      <c r="Q14" s="121"/>
      <c r="R14" s="84"/>
      <c r="S14" s="84"/>
      <c r="T14" s="121"/>
      <c r="U14" s="121"/>
      <c r="V14" s="121"/>
      <c r="W14" s="121"/>
      <c r="X14" s="178">
        <v>203.69859332426796</v>
      </c>
      <c r="Y14" s="179">
        <v>21.601406675732044</v>
      </c>
      <c r="Z14" s="178">
        <v>35.302868487136998</v>
      </c>
      <c r="AA14" s="179">
        <v>5.6971315128629998</v>
      </c>
      <c r="AB14" s="180" t="s">
        <v>157</v>
      </c>
    </row>
    <row r="15" spans="1:38" x14ac:dyDescent="0.3">
      <c r="A15" s="87" t="s">
        <v>233</v>
      </c>
      <c r="B15" s="88" t="s">
        <v>241</v>
      </c>
      <c r="C15" s="89">
        <v>205.746001374</v>
      </c>
      <c r="D15" s="89">
        <v>21.818525965500001</v>
      </c>
      <c r="E15" s="89">
        <v>41.427404250400002</v>
      </c>
      <c r="F15" s="89">
        <v>6.6855012174899997</v>
      </c>
      <c r="G15" s="89">
        <v>38</v>
      </c>
      <c r="H15" s="89">
        <v>40</v>
      </c>
      <c r="I15" s="89">
        <v>7.6257159999999997</v>
      </c>
      <c r="J15" s="89">
        <v>2.3128579999999999</v>
      </c>
      <c r="K15" s="90">
        <v>72.466214068200003</v>
      </c>
      <c r="L15" s="90">
        <v>63.516742511300002</v>
      </c>
      <c r="M15" s="89">
        <v>9.5878414006800003</v>
      </c>
      <c r="N15" s="89">
        <v>227.56452734000001</v>
      </c>
      <c r="O15" s="89">
        <v>13.8954427143</v>
      </c>
      <c r="P15" s="89">
        <v>48.112905467899999</v>
      </c>
      <c r="Q15" s="107"/>
      <c r="R15" s="92"/>
      <c r="S15" s="92"/>
      <c r="T15" s="107"/>
      <c r="U15" s="107"/>
      <c r="V15" s="107"/>
      <c r="W15" s="107"/>
      <c r="X15" s="181">
        <v>203.69859332426796</v>
      </c>
      <c r="Y15" s="182">
        <v>21.601406675732044</v>
      </c>
      <c r="Z15" s="181">
        <v>35.302868487136998</v>
      </c>
      <c r="AA15" s="182">
        <v>5.6971315128629998</v>
      </c>
      <c r="AB15" s="183" t="s">
        <v>157</v>
      </c>
    </row>
    <row r="16" spans="1:38" x14ac:dyDescent="0.3">
      <c r="A16" s="87" t="s">
        <v>233</v>
      </c>
      <c r="B16" s="88" t="s">
        <v>240</v>
      </c>
      <c r="C16" s="89">
        <v>205.746001374</v>
      </c>
      <c r="D16" s="89">
        <v>21.818525965500001</v>
      </c>
      <c r="E16" s="89">
        <v>41.427404250400002</v>
      </c>
      <c r="F16" s="89">
        <v>6.6855012174899997</v>
      </c>
      <c r="G16" s="89">
        <v>38</v>
      </c>
      <c r="H16" s="89">
        <v>40</v>
      </c>
      <c r="I16" s="89">
        <v>7.2117430000000002</v>
      </c>
      <c r="J16" s="89">
        <v>2.1058715000000001</v>
      </c>
      <c r="K16" s="90">
        <v>72.336950588600004</v>
      </c>
      <c r="L16" s="90">
        <v>63.387479082600002</v>
      </c>
      <c r="M16" s="89">
        <v>9.5878414006800003</v>
      </c>
      <c r="N16" s="89">
        <v>227.56452734000001</v>
      </c>
      <c r="O16" s="89">
        <v>13.8954427143</v>
      </c>
      <c r="P16" s="89">
        <v>48.112905467899999</v>
      </c>
      <c r="Q16" s="107"/>
      <c r="R16" s="92"/>
      <c r="S16" s="92"/>
      <c r="T16" s="107"/>
      <c r="U16" s="107"/>
      <c r="V16" s="107"/>
      <c r="W16" s="107"/>
      <c r="X16" s="181">
        <v>203.69859332426796</v>
      </c>
      <c r="Y16" s="182">
        <v>21.601406675732044</v>
      </c>
      <c r="Z16" s="181">
        <v>35.302868487136998</v>
      </c>
      <c r="AA16" s="182">
        <v>5.6971315128629998</v>
      </c>
      <c r="AB16" s="183" t="s">
        <v>157</v>
      </c>
    </row>
    <row r="17" spans="1:33" x14ac:dyDescent="0.3">
      <c r="A17" s="87" t="s">
        <v>233</v>
      </c>
      <c r="B17" s="88" t="s">
        <v>239</v>
      </c>
      <c r="C17" s="89">
        <v>205.746001374</v>
      </c>
      <c r="D17" s="89">
        <v>21.818525965500001</v>
      </c>
      <c r="E17" s="89">
        <v>41.427404250400002</v>
      </c>
      <c r="F17" s="89">
        <v>6.6855012174899997</v>
      </c>
      <c r="G17" s="89">
        <v>38</v>
      </c>
      <c r="H17" s="89">
        <v>40</v>
      </c>
      <c r="I17" s="89">
        <v>10.044233999999999</v>
      </c>
      <c r="J17" s="89">
        <v>3.5221170000000002</v>
      </c>
      <c r="K17" s="90">
        <v>73.266340909799993</v>
      </c>
      <c r="L17" s="90">
        <v>64.316869069099994</v>
      </c>
      <c r="M17" s="89">
        <v>9.5878414006800003</v>
      </c>
      <c r="N17" s="89">
        <v>227.56452734000001</v>
      </c>
      <c r="O17" s="89">
        <v>13.8954427143</v>
      </c>
      <c r="P17" s="89">
        <v>48.112905467899999</v>
      </c>
      <c r="Q17" s="107"/>
      <c r="R17" s="92"/>
      <c r="S17" s="92"/>
      <c r="T17" s="107"/>
      <c r="U17" s="107"/>
      <c r="V17" s="107"/>
      <c r="W17" s="107"/>
      <c r="X17" s="181">
        <v>203.69859332426796</v>
      </c>
      <c r="Y17" s="182">
        <v>21.601406675732044</v>
      </c>
      <c r="Z17" s="181">
        <v>35.302868487136998</v>
      </c>
      <c r="AA17" s="182">
        <v>5.6971315128629998</v>
      </c>
      <c r="AB17" s="183" t="s">
        <v>157</v>
      </c>
    </row>
    <row r="18" spans="1:33" x14ac:dyDescent="0.3">
      <c r="A18" s="87" t="s">
        <v>233</v>
      </c>
      <c r="B18" s="88" t="s">
        <v>238</v>
      </c>
      <c r="C18" s="89">
        <v>205.746001374</v>
      </c>
      <c r="D18" s="89">
        <v>21.818525965500001</v>
      </c>
      <c r="E18" s="89">
        <v>41.427404250400002</v>
      </c>
      <c r="F18" s="89">
        <v>6.6855012174899997</v>
      </c>
      <c r="G18" s="89">
        <v>38</v>
      </c>
      <c r="H18" s="89">
        <v>40</v>
      </c>
      <c r="I18" s="89">
        <v>10.455965000000001</v>
      </c>
      <c r="J18" s="89">
        <v>3.7279825</v>
      </c>
      <c r="K18" s="90">
        <v>73.4098990886</v>
      </c>
      <c r="L18" s="90">
        <v>64.460427202299996</v>
      </c>
      <c r="M18" s="89">
        <v>9.5878414006800003</v>
      </c>
      <c r="N18" s="89">
        <v>227.56452734000001</v>
      </c>
      <c r="O18" s="89">
        <v>13.8954427143</v>
      </c>
      <c r="P18" s="89">
        <v>48.112905467899999</v>
      </c>
      <c r="Q18" s="107"/>
      <c r="R18" s="92"/>
      <c r="S18" s="92"/>
      <c r="T18" s="107"/>
      <c r="U18" s="107"/>
      <c r="V18" s="107"/>
      <c r="W18" s="107"/>
      <c r="X18" s="181">
        <v>203.69859332426796</v>
      </c>
      <c r="Y18" s="182">
        <v>21.601406675732044</v>
      </c>
      <c r="Z18" s="181">
        <v>35.302868487136998</v>
      </c>
      <c r="AA18" s="182">
        <v>5.6971315128629998</v>
      </c>
      <c r="AB18" s="183" t="s">
        <v>157</v>
      </c>
    </row>
    <row r="19" spans="1:33" x14ac:dyDescent="0.3">
      <c r="A19" s="87" t="s">
        <v>233</v>
      </c>
      <c r="B19" s="88" t="s">
        <v>237</v>
      </c>
      <c r="C19" s="89">
        <v>205.746001374</v>
      </c>
      <c r="D19" s="89">
        <v>21.818525965500001</v>
      </c>
      <c r="E19" s="89">
        <v>41.427404250400002</v>
      </c>
      <c r="F19" s="89">
        <v>6.6855012174899997</v>
      </c>
      <c r="G19" s="89">
        <v>38</v>
      </c>
      <c r="H19" s="89">
        <v>40</v>
      </c>
      <c r="I19" s="89">
        <v>11.585127</v>
      </c>
      <c r="J19" s="89">
        <v>4.2925635</v>
      </c>
      <c r="K19" s="90">
        <v>73.813954150000001</v>
      </c>
      <c r="L19" s="90">
        <v>64.864482143100005</v>
      </c>
      <c r="M19" s="89">
        <v>9.5878414006800003</v>
      </c>
      <c r="N19" s="89">
        <v>227.56452734000001</v>
      </c>
      <c r="O19" s="89">
        <v>13.8954427143</v>
      </c>
      <c r="P19" s="89">
        <v>48.112905467899999</v>
      </c>
      <c r="Q19" s="107"/>
      <c r="R19" s="92"/>
      <c r="S19" s="92"/>
      <c r="T19" s="107"/>
      <c r="U19" s="107"/>
      <c r="V19" s="107"/>
      <c r="W19" s="107"/>
      <c r="X19" s="181">
        <v>203.69859332426796</v>
      </c>
      <c r="Y19" s="182">
        <v>21.601406675732044</v>
      </c>
      <c r="Z19" s="181">
        <v>35.302868487136998</v>
      </c>
      <c r="AA19" s="182">
        <v>5.6971315128629998</v>
      </c>
      <c r="AB19" s="183" t="s">
        <v>157</v>
      </c>
    </row>
    <row r="20" spans="1:33" x14ac:dyDescent="0.3">
      <c r="A20" s="87" t="s">
        <v>233</v>
      </c>
      <c r="B20" s="88" t="s">
        <v>236</v>
      </c>
      <c r="C20" s="89">
        <v>205.746001374</v>
      </c>
      <c r="D20" s="89">
        <v>21.818525965500001</v>
      </c>
      <c r="E20" s="89">
        <v>41.427404250400002</v>
      </c>
      <c r="F20" s="89">
        <v>6.6855012174899997</v>
      </c>
      <c r="G20" s="89">
        <v>38</v>
      </c>
      <c r="H20" s="89">
        <v>40</v>
      </c>
      <c r="I20" s="89">
        <v>4.2802210000000001</v>
      </c>
      <c r="J20" s="89">
        <v>0.64011050000000003</v>
      </c>
      <c r="K20" s="90">
        <v>71.489443226999995</v>
      </c>
      <c r="L20" s="90">
        <v>62.539972095400003</v>
      </c>
      <c r="M20" s="89">
        <v>9.5878414006800003</v>
      </c>
      <c r="N20" s="89">
        <v>227.56452734000001</v>
      </c>
      <c r="O20" s="89">
        <v>13.8954427143</v>
      </c>
      <c r="P20" s="89">
        <v>48.112905467899999</v>
      </c>
      <c r="Q20" s="107"/>
      <c r="R20" s="92"/>
      <c r="S20" s="92"/>
      <c r="T20" s="107"/>
      <c r="U20" s="107"/>
      <c r="V20" s="107"/>
      <c r="W20" s="107"/>
      <c r="X20" s="181">
        <v>203.69859332426796</v>
      </c>
      <c r="Y20" s="182">
        <v>21.601406675732044</v>
      </c>
      <c r="Z20" s="181">
        <v>35.302868487136998</v>
      </c>
      <c r="AA20" s="182">
        <v>5.6971315128629998</v>
      </c>
      <c r="AB20" s="183" t="s">
        <v>157</v>
      </c>
    </row>
    <row r="21" spans="1:33" x14ac:dyDescent="0.3">
      <c r="A21" s="87" t="s">
        <v>233</v>
      </c>
      <c r="B21" s="88" t="s">
        <v>235</v>
      </c>
      <c r="C21" s="89">
        <v>205.746001374</v>
      </c>
      <c r="D21" s="89">
        <v>21.818525965500001</v>
      </c>
      <c r="E21" s="89">
        <v>41.427404250400002</v>
      </c>
      <c r="F21" s="89">
        <v>6.6855012174899997</v>
      </c>
      <c r="G21" s="89">
        <v>38</v>
      </c>
      <c r="H21" s="89">
        <v>40</v>
      </c>
      <c r="I21" s="89">
        <v>3.0320130000000001</v>
      </c>
      <c r="J21" s="89">
        <v>1.60065E-2</v>
      </c>
      <c r="K21" s="90">
        <v>71.1656159777</v>
      </c>
      <c r="L21" s="90">
        <v>62.216145009500003</v>
      </c>
      <c r="M21" s="89">
        <v>9.5878414006800003</v>
      </c>
      <c r="N21" s="89">
        <v>227.56452734000001</v>
      </c>
      <c r="O21" s="89">
        <v>13.8954427143</v>
      </c>
      <c r="P21" s="89">
        <v>48.112905467899999</v>
      </c>
      <c r="Q21" s="107" t="s">
        <v>234</v>
      </c>
      <c r="R21" s="92">
        <v>225.3</v>
      </c>
      <c r="S21" s="92">
        <v>41</v>
      </c>
      <c r="T21" s="107">
        <v>38</v>
      </c>
      <c r="U21" s="107">
        <v>40</v>
      </c>
      <c r="V21" s="130">
        <f>(100/N21*R21)-100</f>
        <v>-0.99511438204805813</v>
      </c>
      <c r="W21" s="130">
        <f>(100/P21*S21)-100</f>
        <v>-14.783778694565839</v>
      </c>
      <c r="X21" s="181">
        <f>R21-Y21</f>
        <v>203.69859332426796</v>
      </c>
      <c r="Y21" s="182">
        <f>R21/100*M21</f>
        <v>21.601406675732044</v>
      </c>
      <c r="Z21" s="181">
        <f>S21-AA21</f>
        <v>35.302868487136998</v>
      </c>
      <c r="AA21" s="182">
        <f>S21/100*O21</f>
        <v>5.6971315128629998</v>
      </c>
      <c r="AB21" s="183" t="s">
        <v>157</v>
      </c>
      <c r="AG21" t="s">
        <v>304</v>
      </c>
    </row>
    <row r="22" spans="1:33" ht="14.5" thickBot="1" x14ac:dyDescent="0.35">
      <c r="A22" s="98" t="s">
        <v>233</v>
      </c>
      <c r="B22" s="99" t="s">
        <v>232</v>
      </c>
      <c r="C22" s="100">
        <v>205.746001374</v>
      </c>
      <c r="D22" s="100">
        <v>21.818525965500001</v>
      </c>
      <c r="E22" s="100">
        <v>41.427404250400002</v>
      </c>
      <c r="F22" s="100">
        <v>6.6855012174899997</v>
      </c>
      <c r="G22" s="100">
        <v>38</v>
      </c>
      <c r="H22" s="100">
        <v>40</v>
      </c>
      <c r="I22" s="100">
        <v>-2.3860190000000001</v>
      </c>
      <c r="J22" s="100">
        <v>0</v>
      </c>
      <c r="K22" s="101">
        <v>71.157605353999998</v>
      </c>
      <c r="L22" s="101">
        <v>62.2081343901</v>
      </c>
      <c r="M22" s="100">
        <v>9.5878414006800003</v>
      </c>
      <c r="N22" s="100">
        <v>227.56452734000001</v>
      </c>
      <c r="O22" s="100">
        <v>13.8954427143</v>
      </c>
      <c r="P22" s="100">
        <v>48.112905467899999</v>
      </c>
      <c r="Q22" s="108"/>
      <c r="R22" s="103"/>
      <c r="S22" s="103"/>
      <c r="T22" s="108"/>
      <c r="U22" s="108"/>
      <c r="V22" s="108"/>
      <c r="W22" s="108"/>
      <c r="X22" s="184">
        <v>203.69859332426796</v>
      </c>
      <c r="Y22" s="185">
        <v>21.601406675732044</v>
      </c>
      <c r="Z22" s="184">
        <v>35.302868487136998</v>
      </c>
      <c r="AA22" s="185">
        <v>5.6971315128629998</v>
      </c>
      <c r="AB22" s="186" t="s">
        <v>157</v>
      </c>
    </row>
    <row r="23" spans="1:33" x14ac:dyDescent="0.3">
      <c r="A23" s="109" t="s">
        <v>226</v>
      </c>
      <c r="B23" s="110" t="s">
        <v>231</v>
      </c>
      <c r="C23" s="111">
        <v>320.192418863</v>
      </c>
      <c r="D23" s="111">
        <v>17.262130399499998</v>
      </c>
      <c r="E23" s="111">
        <v>68.432055715399997</v>
      </c>
      <c r="F23" s="111">
        <v>2.6945684228200002</v>
      </c>
      <c r="G23" s="112">
        <v>39</v>
      </c>
      <c r="H23" s="112">
        <v>42</v>
      </c>
      <c r="I23" s="111">
        <v>6.6327600000000002</v>
      </c>
      <c r="J23" s="111">
        <v>1.8163800000000001</v>
      </c>
      <c r="K23" s="80">
        <v>72.553314202999999</v>
      </c>
      <c r="L23" s="80">
        <v>63.8291264625</v>
      </c>
      <c r="M23" s="111">
        <v>5.1153941878099998</v>
      </c>
      <c r="N23" s="111">
        <v>337.454549262</v>
      </c>
      <c r="O23" s="111">
        <v>3.7884103955000001</v>
      </c>
      <c r="P23" s="111">
        <v>71.1266241382</v>
      </c>
      <c r="Q23" s="121" t="s">
        <v>158</v>
      </c>
      <c r="R23" s="84">
        <f>N23*(1+(V28/100))</f>
        <v>314.22068698278974</v>
      </c>
      <c r="S23" s="84">
        <f>P23*(1+(W28/100))</f>
        <v>46.966995291275154</v>
      </c>
      <c r="T23" s="121"/>
      <c r="U23" s="121"/>
      <c r="V23" s="121"/>
      <c r="W23" s="121"/>
      <c r="X23" s="178">
        <f>R23-Y23</f>
        <v>298.14706022397547</v>
      </c>
      <c r="Y23" s="179">
        <f>R23/100*M23</f>
        <v>16.073626758814278</v>
      </c>
      <c r="Z23" s="178">
        <f>S23-AA23</f>
        <v>45.187692759206492</v>
      </c>
      <c r="AA23" s="179">
        <f>S23/100*O23</f>
        <v>1.7793025320686635</v>
      </c>
      <c r="AB23" s="180" t="s">
        <v>157</v>
      </c>
    </row>
    <row r="24" spans="1:33" x14ac:dyDescent="0.3">
      <c r="A24" s="87" t="s">
        <v>226</v>
      </c>
      <c r="B24" s="88" t="s">
        <v>230</v>
      </c>
      <c r="C24" s="89">
        <v>286.81367654000002</v>
      </c>
      <c r="D24" s="89">
        <v>17.132486211700002</v>
      </c>
      <c r="E24" s="89">
        <v>61.756307250799999</v>
      </c>
      <c r="F24" s="89">
        <v>2.6686395852499998</v>
      </c>
      <c r="G24" s="106">
        <v>39</v>
      </c>
      <c r="H24" s="106">
        <v>42</v>
      </c>
      <c r="I24" s="89">
        <v>7.1938560000000003</v>
      </c>
      <c r="J24" s="89">
        <v>2.0969280000000001</v>
      </c>
      <c r="K24" s="90">
        <v>72.446324239000006</v>
      </c>
      <c r="L24" s="90">
        <v>63.274950671100001</v>
      </c>
      <c r="M24" s="89">
        <v>5.6366844893000003</v>
      </c>
      <c r="N24" s="89">
        <v>303.94616275200002</v>
      </c>
      <c r="O24" s="89">
        <v>4.1422456925600004</v>
      </c>
      <c r="P24" s="89">
        <v>64.424946836100005</v>
      </c>
      <c r="Q24" s="107"/>
      <c r="R24" s="92"/>
      <c r="S24" s="92"/>
      <c r="T24" s="107"/>
      <c r="U24" s="107"/>
      <c r="V24" s="107"/>
      <c r="W24" s="107"/>
      <c r="X24" s="181">
        <v>265.73768675737153</v>
      </c>
      <c r="Y24" s="182">
        <v>11.699813242628457</v>
      </c>
      <c r="Z24" s="181">
        <v>40.551763605489803</v>
      </c>
      <c r="AA24" s="182">
        <v>1.1982363945101999</v>
      </c>
      <c r="AB24" s="183" t="s">
        <v>157</v>
      </c>
    </row>
    <row r="25" spans="1:33" x14ac:dyDescent="0.3">
      <c r="A25" s="87" t="s">
        <v>226</v>
      </c>
      <c r="B25" s="88" t="s">
        <v>229</v>
      </c>
      <c r="C25" s="89">
        <v>286.81367654000002</v>
      </c>
      <c r="D25" s="89">
        <v>17.132486211700002</v>
      </c>
      <c r="E25" s="89">
        <v>61.756307250799999</v>
      </c>
      <c r="F25" s="89">
        <v>2.6686395852499998</v>
      </c>
      <c r="G25" s="106">
        <v>39</v>
      </c>
      <c r="H25" s="106">
        <v>42</v>
      </c>
      <c r="I25" s="89">
        <v>7.0411279999999996</v>
      </c>
      <c r="J25" s="89">
        <v>2.0205639999999998</v>
      </c>
      <c r="K25" s="90">
        <v>72.399258076099997</v>
      </c>
      <c r="L25" s="90">
        <v>63.227884527800001</v>
      </c>
      <c r="M25" s="89">
        <v>5.6366844893000003</v>
      </c>
      <c r="N25" s="89">
        <v>303.94616275200002</v>
      </c>
      <c r="O25" s="89">
        <v>4.1422456925600004</v>
      </c>
      <c r="P25" s="89">
        <v>64.424946836100005</v>
      </c>
      <c r="Q25" s="107"/>
      <c r="R25" s="92"/>
      <c r="S25" s="92"/>
      <c r="T25" s="107"/>
      <c r="U25" s="107"/>
      <c r="V25" s="107"/>
      <c r="W25" s="107"/>
      <c r="X25" s="181">
        <v>265.73768675737153</v>
      </c>
      <c r="Y25" s="182">
        <v>11.699813242628457</v>
      </c>
      <c r="Z25" s="181">
        <v>40.551763605489803</v>
      </c>
      <c r="AA25" s="182">
        <v>1.1982363945101999</v>
      </c>
      <c r="AB25" s="183" t="s">
        <v>157</v>
      </c>
    </row>
    <row r="26" spans="1:33" x14ac:dyDescent="0.3">
      <c r="A26" s="87" t="s">
        <v>226</v>
      </c>
      <c r="B26" s="88" t="s">
        <v>228</v>
      </c>
      <c r="C26" s="89">
        <v>286.81367654000002</v>
      </c>
      <c r="D26" s="89">
        <v>17.132486211700002</v>
      </c>
      <c r="E26" s="89">
        <v>61.756307250799999</v>
      </c>
      <c r="F26" s="89">
        <v>2.6686395852499998</v>
      </c>
      <c r="G26" s="106">
        <v>39</v>
      </c>
      <c r="H26" s="106">
        <v>42</v>
      </c>
      <c r="I26" s="89">
        <v>6.5272959999999998</v>
      </c>
      <c r="J26" s="89">
        <v>1.7636480000000001</v>
      </c>
      <c r="K26" s="90">
        <v>72.243253506800002</v>
      </c>
      <c r="L26" s="90">
        <v>63.071880024899997</v>
      </c>
      <c r="M26" s="89">
        <v>5.6366844893000003</v>
      </c>
      <c r="N26" s="89">
        <v>303.94616275200002</v>
      </c>
      <c r="O26" s="89">
        <v>4.1422456925600004</v>
      </c>
      <c r="P26" s="89">
        <v>64.424946836100005</v>
      </c>
      <c r="Q26" s="107"/>
      <c r="R26" s="92"/>
      <c r="S26" s="92"/>
      <c r="T26" s="107"/>
      <c r="U26" s="107"/>
      <c r="V26" s="107"/>
      <c r="W26" s="107"/>
      <c r="X26" s="181">
        <v>265.73768675737153</v>
      </c>
      <c r="Y26" s="182">
        <v>11.699813242628457</v>
      </c>
      <c r="Z26" s="181">
        <v>40.551763605489803</v>
      </c>
      <c r="AA26" s="182">
        <v>1.1982363945101999</v>
      </c>
      <c r="AB26" s="183" t="s">
        <v>157</v>
      </c>
    </row>
    <row r="27" spans="1:33" x14ac:dyDescent="0.3">
      <c r="A27" s="87" t="s">
        <v>226</v>
      </c>
      <c r="B27" s="88" t="s">
        <v>227</v>
      </c>
      <c r="C27" s="89">
        <v>285.38665664500002</v>
      </c>
      <c r="D27" s="89">
        <v>12.564911757200001</v>
      </c>
      <c r="E27" s="89">
        <v>61.411423707700003</v>
      </c>
      <c r="F27" s="89">
        <v>1.8146042584199999</v>
      </c>
      <c r="G27" s="106">
        <v>39</v>
      </c>
      <c r="H27" s="106">
        <v>42</v>
      </c>
      <c r="I27" s="89">
        <v>3.6069559999999998</v>
      </c>
      <c r="J27" s="89">
        <v>0.30347800000000003</v>
      </c>
      <c r="K27" s="90">
        <v>70.843734606699996</v>
      </c>
      <c r="L27" s="90">
        <v>61.589796590200002</v>
      </c>
      <c r="M27" s="89">
        <v>4.2170987132700004</v>
      </c>
      <c r="N27" s="89">
        <v>297.95156840200002</v>
      </c>
      <c r="O27" s="89">
        <v>2.8700272922400001</v>
      </c>
      <c r="P27" s="89">
        <v>63.226027966099998</v>
      </c>
      <c r="Q27" s="107"/>
      <c r="R27" s="92"/>
      <c r="S27" s="92"/>
      <c r="T27" s="107"/>
      <c r="U27" s="107"/>
      <c r="V27" s="107"/>
      <c r="W27" s="107"/>
      <c r="X27" s="181">
        <v>265.73768675737153</v>
      </c>
      <c r="Y27" s="182">
        <v>11.699813242628457</v>
      </c>
      <c r="Z27" s="181">
        <v>40.551763605489803</v>
      </c>
      <c r="AA27" s="182">
        <v>1.1982363945101999</v>
      </c>
      <c r="AB27" s="183" t="s">
        <v>157</v>
      </c>
    </row>
    <row r="28" spans="1:33" ht="14.5" thickBot="1" x14ac:dyDescent="0.35">
      <c r="A28" s="98" t="s">
        <v>226</v>
      </c>
      <c r="B28" s="99" t="s">
        <v>225</v>
      </c>
      <c r="C28" s="100">
        <v>285.38665664500002</v>
      </c>
      <c r="D28" s="100">
        <v>12.564911757200001</v>
      </c>
      <c r="E28" s="100">
        <v>61.411423707700003</v>
      </c>
      <c r="F28" s="100">
        <v>1.8146042584199999</v>
      </c>
      <c r="G28" s="106">
        <v>39</v>
      </c>
      <c r="H28" s="106">
        <v>42</v>
      </c>
      <c r="I28" s="100">
        <v>5.9163819999999996</v>
      </c>
      <c r="J28" s="100">
        <v>1.458191</v>
      </c>
      <c r="K28" s="101">
        <v>71.479355880599996</v>
      </c>
      <c r="L28" s="101">
        <v>62.225417502699997</v>
      </c>
      <c r="M28" s="100">
        <v>4.2170987132700004</v>
      </c>
      <c r="N28" s="100">
        <v>297.95156840200002</v>
      </c>
      <c r="O28" s="100">
        <v>2.8700272922400001</v>
      </c>
      <c r="P28" s="100">
        <v>63.226027966099998</v>
      </c>
      <c r="Q28" s="108" t="s">
        <v>224</v>
      </c>
      <c r="R28" s="103">
        <v>277.4375</v>
      </c>
      <c r="S28" s="103">
        <v>41.75</v>
      </c>
      <c r="T28" s="108">
        <v>36</v>
      </c>
      <c r="U28" s="108">
        <v>39</v>
      </c>
      <c r="V28" s="131">
        <f>(100/N28*R28)-100</f>
        <v>-6.8850345416951058</v>
      </c>
      <c r="W28" s="131">
        <f>(100/P28*S28)-100</f>
        <v>-33.96706808407265</v>
      </c>
      <c r="X28" s="184">
        <f>R28-Y28</f>
        <v>265.73768675737153</v>
      </c>
      <c r="Y28" s="185">
        <f>R28/100*M28</f>
        <v>11.699813242628457</v>
      </c>
      <c r="Z28" s="184">
        <f>S28-AA28</f>
        <v>40.551763605489803</v>
      </c>
      <c r="AA28" s="185">
        <f>S28/100*O28</f>
        <v>1.1982363945101999</v>
      </c>
      <c r="AB28" s="186" t="s">
        <v>157</v>
      </c>
      <c r="AG28" t="s">
        <v>305</v>
      </c>
    </row>
    <row r="29" spans="1:33" x14ac:dyDescent="0.3">
      <c r="A29" s="109" t="s">
        <v>216</v>
      </c>
      <c r="B29" s="110" t="s">
        <v>223</v>
      </c>
      <c r="C29" s="111">
        <v>169.735302934</v>
      </c>
      <c r="D29" s="111">
        <v>18.7083038036</v>
      </c>
      <c r="E29" s="111">
        <v>25.55414403</v>
      </c>
      <c r="F29" s="111">
        <v>3.8784684091399999</v>
      </c>
      <c r="G29" s="111">
        <v>42</v>
      </c>
      <c r="H29" s="111">
        <v>42</v>
      </c>
      <c r="I29" s="111">
        <v>3.4000780000000002</v>
      </c>
      <c r="J29" s="111">
        <v>0.20003899999999999</v>
      </c>
      <c r="K29" s="80">
        <v>70.525098522199997</v>
      </c>
      <c r="L29" s="80">
        <v>58.204123384200003</v>
      </c>
      <c r="M29" s="111">
        <v>9.9277996890200004</v>
      </c>
      <c r="N29" s="111">
        <v>188.44360673700001</v>
      </c>
      <c r="O29" s="111">
        <v>13.177452110799999</v>
      </c>
      <c r="P29" s="111">
        <v>29.4326124392</v>
      </c>
      <c r="Q29" s="121" t="s">
        <v>222</v>
      </c>
      <c r="R29" s="84">
        <v>152.78571428571428</v>
      </c>
      <c r="S29" s="84">
        <v>29.446428571428573</v>
      </c>
      <c r="T29" s="121">
        <v>42</v>
      </c>
      <c r="U29" s="121">
        <v>42</v>
      </c>
      <c r="V29" s="129">
        <f>(100/N29*R29)-100</f>
        <v>-18.922314780915556</v>
      </c>
      <c r="W29" s="129">
        <f>(100/P29*S29)-100</f>
        <v>4.6941576311368749E-2</v>
      </c>
      <c r="X29" s="178">
        <f>R29-Y29</f>
        <v>137.61745461799015</v>
      </c>
      <c r="Y29" s="179">
        <f>R29/100*M29</f>
        <v>15.168259667724129</v>
      </c>
      <c r="Z29" s="178">
        <f>S29-AA29</f>
        <v>25.566139548087644</v>
      </c>
      <c r="AA29" s="179">
        <f>S29/100*O29</f>
        <v>3.8802890233409286</v>
      </c>
      <c r="AB29" s="180" t="s">
        <v>157</v>
      </c>
    </row>
    <row r="30" spans="1:33" x14ac:dyDescent="0.3">
      <c r="A30" s="87" t="s">
        <v>216</v>
      </c>
      <c r="B30" s="88" t="s">
        <v>221</v>
      </c>
      <c r="C30" s="89">
        <v>169.735302934</v>
      </c>
      <c r="D30" s="89">
        <v>18.7083038036</v>
      </c>
      <c r="E30" s="89">
        <v>25.55414403</v>
      </c>
      <c r="F30" s="89">
        <v>3.8784684091399999</v>
      </c>
      <c r="G30" s="89">
        <v>42</v>
      </c>
      <c r="H30" s="89">
        <v>42</v>
      </c>
      <c r="I30" s="89">
        <v>3.3516270000000001</v>
      </c>
      <c r="J30" s="89">
        <v>0.17581350000000001</v>
      </c>
      <c r="K30" s="90">
        <v>70.512723745200006</v>
      </c>
      <c r="L30" s="90">
        <v>58.191748624900001</v>
      </c>
      <c r="M30" s="89">
        <v>9.9277996890200004</v>
      </c>
      <c r="N30" s="89">
        <v>188.44360673700001</v>
      </c>
      <c r="O30" s="89">
        <v>13.177452110799999</v>
      </c>
      <c r="P30" s="89">
        <v>29.4326124392</v>
      </c>
      <c r="Q30" s="107"/>
      <c r="R30" s="92"/>
      <c r="S30" s="92"/>
      <c r="T30" s="107"/>
      <c r="U30" s="107"/>
      <c r="V30" s="107"/>
      <c r="W30" s="107"/>
      <c r="X30" s="181">
        <v>137.61745461799015</v>
      </c>
      <c r="Y30" s="182">
        <v>15.168259667724129</v>
      </c>
      <c r="Z30" s="181">
        <v>25.566139548087644</v>
      </c>
      <c r="AA30" s="182">
        <v>3.8802890233409286</v>
      </c>
      <c r="AB30" s="183" t="s">
        <v>157</v>
      </c>
    </row>
    <row r="31" spans="1:33" x14ac:dyDescent="0.3">
      <c r="A31" s="87" t="s">
        <v>216</v>
      </c>
      <c r="B31" s="88" t="s">
        <v>220</v>
      </c>
      <c r="C31" s="89">
        <v>169.735302934</v>
      </c>
      <c r="D31" s="89">
        <v>18.7083038036</v>
      </c>
      <c r="E31" s="89">
        <v>25.55414403</v>
      </c>
      <c r="F31" s="89">
        <v>3.8784684091399999</v>
      </c>
      <c r="G31" s="89">
        <v>42</v>
      </c>
      <c r="H31" s="89">
        <v>42</v>
      </c>
      <c r="I31" s="89">
        <v>3.335969</v>
      </c>
      <c r="J31" s="89">
        <v>0.16798450000000001</v>
      </c>
      <c r="K31" s="90">
        <v>70.508731785400002</v>
      </c>
      <c r="L31" s="90">
        <v>58.187756670699997</v>
      </c>
      <c r="M31" s="89">
        <v>9.9277996890200004</v>
      </c>
      <c r="N31" s="89">
        <v>188.44360673700001</v>
      </c>
      <c r="O31" s="89">
        <v>13.177452110799999</v>
      </c>
      <c r="P31" s="89">
        <v>29.4326124392</v>
      </c>
      <c r="Q31" s="107"/>
      <c r="R31" s="92"/>
      <c r="S31" s="92"/>
      <c r="T31" s="107"/>
      <c r="U31" s="107"/>
      <c r="V31" s="107"/>
      <c r="W31" s="107"/>
      <c r="X31" s="181">
        <v>137.61745461799015</v>
      </c>
      <c r="Y31" s="182">
        <v>15.168259667724129</v>
      </c>
      <c r="Z31" s="181">
        <v>25.566139548087644</v>
      </c>
      <c r="AA31" s="182">
        <v>3.8802890233409286</v>
      </c>
      <c r="AB31" s="183" t="s">
        <v>157</v>
      </c>
    </row>
    <row r="32" spans="1:33" x14ac:dyDescent="0.3">
      <c r="A32" s="87" t="s">
        <v>216</v>
      </c>
      <c r="B32" s="88" t="s">
        <v>219</v>
      </c>
      <c r="C32" s="89">
        <v>169.735302934</v>
      </c>
      <c r="D32" s="89">
        <v>18.7083038036</v>
      </c>
      <c r="E32" s="89">
        <v>25.55414403</v>
      </c>
      <c r="F32" s="89">
        <v>3.8784684091399999</v>
      </c>
      <c r="G32" s="89">
        <v>42</v>
      </c>
      <c r="H32" s="89">
        <v>42</v>
      </c>
      <c r="I32" s="89">
        <v>3.3175349999999999</v>
      </c>
      <c r="J32" s="89">
        <v>0.15876750000000001</v>
      </c>
      <c r="K32" s="90">
        <v>70.504036613099998</v>
      </c>
      <c r="L32" s="90">
        <v>58.183061505200001</v>
      </c>
      <c r="M32" s="89">
        <v>9.9277996890200004</v>
      </c>
      <c r="N32" s="89">
        <v>188.44360673700001</v>
      </c>
      <c r="O32" s="89">
        <v>13.177452110799999</v>
      </c>
      <c r="P32" s="89">
        <v>29.4326124392</v>
      </c>
      <c r="Q32" s="107"/>
      <c r="R32" s="92"/>
      <c r="S32" s="92"/>
      <c r="T32" s="107"/>
      <c r="U32" s="107"/>
      <c r="V32" s="107"/>
      <c r="W32" s="107"/>
      <c r="X32" s="181">
        <v>137.61745461799015</v>
      </c>
      <c r="Y32" s="182">
        <v>15.168259667724129</v>
      </c>
      <c r="Z32" s="181">
        <v>25.566139548087644</v>
      </c>
      <c r="AA32" s="182">
        <v>3.8802890233409286</v>
      </c>
      <c r="AB32" s="183" t="s">
        <v>157</v>
      </c>
    </row>
    <row r="33" spans="1:33" x14ac:dyDescent="0.3">
      <c r="A33" s="87" t="s">
        <v>216</v>
      </c>
      <c r="B33" s="88" t="s">
        <v>218</v>
      </c>
      <c r="C33" s="89">
        <v>169.735302934</v>
      </c>
      <c r="D33" s="89">
        <v>18.7083038036</v>
      </c>
      <c r="E33" s="89">
        <v>25.55414403</v>
      </c>
      <c r="F33" s="89">
        <v>3.8784684091399999</v>
      </c>
      <c r="G33" s="89">
        <v>42</v>
      </c>
      <c r="H33" s="89">
        <v>42</v>
      </c>
      <c r="I33" s="89">
        <v>2.9120149999999998</v>
      </c>
      <c r="J33" s="89">
        <v>0</v>
      </c>
      <c r="K33" s="90">
        <v>70.423927391500001</v>
      </c>
      <c r="L33" s="90">
        <v>58.102952399199999</v>
      </c>
      <c r="M33" s="89">
        <v>9.9277996890200004</v>
      </c>
      <c r="N33" s="89">
        <v>188.44360673700001</v>
      </c>
      <c r="O33" s="89">
        <v>13.177452110799999</v>
      </c>
      <c r="P33" s="89">
        <v>29.4326124392</v>
      </c>
      <c r="Q33" s="107"/>
      <c r="R33" s="92"/>
      <c r="S33" s="92"/>
      <c r="T33" s="107"/>
      <c r="U33" s="107"/>
      <c r="V33" s="107"/>
      <c r="W33" s="107"/>
      <c r="X33" s="181">
        <v>137.61745461799015</v>
      </c>
      <c r="Y33" s="182">
        <v>15.168259667724129</v>
      </c>
      <c r="Z33" s="181">
        <v>25.566139548087644</v>
      </c>
      <c r="AA33" s="182">
        <v>3.8802890233409286</v>
      </c>
      <c r="AB33" s="183" t="s">
        <v>157</v>
      </c>
    </row>
    <row r="34" spans="1:33" x14ac:dyDescent="0.3">
      <c r="A34" s="87" t="s">
        <v>216</v>
      </c>
      <c r="B34" s="88" t="s">
        <v>217</v>
      </c>
      <c r="C34" s="89">
        <v>169.735302934</v>
      </c>
      <c r="D34" s="89">
        <v>18.7083038036</v>
      </c>
      <c r="E34" s="89">
        <v>25.55414403</v>
      </c>
      <c r="F34" s="89">
        <v>3.8784684091399999</v>
      </c>
      <c r="G34" s="89">
        <v>42</v>
      </c>
      <c r="H34" s="89">
        <v>42</v>
      </c>
      <c r="I34" s="89">
        <v>2.65170978</v>
      </c>
      <c r="J34" s="89">
        <v>0</v>
      </c>
      <c r="K34" s="90">
        <v>70.423927391500001</v>
      </c>
      <c r="L34" s="90">
        <v>58.102952399199999</v>
      </c>
      <c r="M34" s="89">
        <v>9.9277996890200004</v>
      </c>
      <c r="N34" s="89">
        <v>188.44360673700001</v>
      </c>
      <c r="O34" s="89">
        <v>13.177452110799999</v>
      </c>
      <c r="P34" s="89">
        <v>29.4326124392</v>
      </c>
      <c r="Q34" s="107"/>
      <c r="R34" s="92"/>
      <c r="S34" s="92"/>
      <c r="T34" s="107"/>
      <c r="U34" s="107"/>
      <c r="V34" s="107"/>
      <c r="W34" s="107"/>
      <c r="X34" s="181">
        <v>137.61745461799015</v>
      </c>
      <c r="Y34" s="182">
        <v>15.168259667724129</v>
      </c>
      <c r="Z34" s="181">
        <v>25.566139548087644</v>
      </c>
      <c r="AA34" s="182">
        <v>3.8802890233409286</v>
      </c>
      <c r="AB34" s="183" t="s">
        <v>157</v>
      </c>
    </row>
    <row r="35" spans="1:33" ht="14.5" thickBot="1" x14ac:dyDescent="0.35">
      <c r="A35" s="98" t="s">
        <v>216</v>
      </c>
      <c r="B35" s="99" t="s">
        <v>215</v>
      </c>
      <c r="C35" s="100">
        <v>169.735302934</v>
      </c>
      <c r="D35" s="100">
        <v>18.7083038036</v>
      </c>
      <c r="E35" s="100">
        <v>25.55414403</v>
      </c>
      <c r="F35" s="100">
        <v>3.8784684091399999</v>
      </c>
      <c r="G35" s="100">
        <v>42</v>
      </c>
      <c r="H35" s="100">
        <v>42</v>
      </c>
      <c r="I35" s="100">
        <v>2.2122220000000001</v>
      </c>
      <c r="J35" s="100">
        <v>0</v>
      </c>
      <c r="K35" s="101">
        <v>70.423927391500001</v>
      </c>
      <c r="L35" s="101">
        <v>58.102952399199999</v>
      </c>
      <c r="M35" s="100">
        <v>9.9277996890200004</v>
      </c>
      <c r="N35" s="100">
        <v>188.44360673700001</v>
      </c>
      <c r="O35" s="100">
        <v>13.177452110799999</v>
      </c>
      <c r="P35" s="100">
        <v>29.4326124392</v>
      </c>
      <c r="Q35" s="108"/>
      <c r="R35" s="103"/>
      <c r="S35" s="103"/>
      <c r="T35" s="108"/>
      <c r="U35" s="108"/>
      <c r="V35" s="108"/>
      <c r="W35" s="108"/>
      <c r="X35" s="184">
        <v>137.61745461799015</v>
      </c>
      <c r="Y35" s="185">
        <v>15.168259667724129</v>
      </c>
      <c r="Z35" s="184">
        <v>25.566139548087644</v>
      </c>
      <c r="AA35" s="185">
        <v>3.8802890233409286</v>
      </c>
      <c r="AB35" s="186" t="s">
        <v>157</v>
      </c>
    </row>
    <row r="36" spans="1:33" x14ac:dyDescent="0.3">
      <c r="A36" s="109" t="s">
        <v>210</v>
      </c>
      <c r="B36" s="110" t="s">
        <v>214</v>
      </c>
      <c r="C36" s="111">
        <v>289.79358856800002</v>
      </c>
      <c r="D36" s="111">
        <v>7.9837710733199998</v>
      </c>
      <c r="E36" s="111">
        <v>58.067886252500003</v>
      </c>
      <c r="F36" s="111">
        <v>1.4875856756900001</v>
      </c>
      <c r="G36" s="111">
        <v>42</v>
      </c>
      <c r="H36" s="111">
        <v>45</v>
      </c>
      <c r="I36" s="111">
        <v>10.957257999999999</v>
      </c>
      <c r="J36" s="111">
        <v>3.9786290000000002</v>
      </c>
      <c r="K36" s="80">
        <v>72.506389992600006</v>
      </c>
      <c r="L36" s="80">
        <v>63.187003623499997</v>
      </c>
      <c r="M36" s="111">
        <v>2.6811209162899998</v>
      </c>
      <c r="N36" s="111">
        <v>297.77735964099998</v>
      </c>
      <c r="O36" s="111">
        <v>2.4978152762899999</v>
      </c>
      <c r="P36" s="111">
        <v>59.555471928199999</v>
      </c>
      <c r="Q36" s="121" t="s">
        <v>213</v>
      </c>
      <c r="R36" s="84">
        <v>273.375</v>
      </c>
      <c r="S36" s="84">
        <v>44.375</v>
      </c>
      <c r="T36" s="121">
        <v>42</v>
      </c>
      <c r="U36" s="121">
        <v>45</v>
      </c>
      <c r="V36" s="129">
        <f>(100/N36*R36)-100</f>
        <v>-8.1948337746091369</v>
      </c>
      <c r="W36" s="129">
        <f>(100/P36*S36)-100</f>
        <v>-25.489634179209517</v>
      </c>
      <c r="X36" s="178">
        <f>R36-Y36</f>
        <v>266.04548569509222</v>
      </c>
      <c r="Y36" s="179">
        <f>R36/100*M36</f>
        <v>7.3295143049077875</v>
      </c>
      <c r="Z36" s="178">
        <f>S36-AA36</f>
        <v>43.266594471146313</v>
      </c>
      <c r="AA36" s="179">
        <f>S36/100*O36</f>
        <v>1.1084055288536874</v>
      </c>
      <c r="AB36" s="180" t="s">
        <v>157</v>
      </c>
    </row>
    <row r="37" spans="1:33" x14ac:dyDescent="0.3">
      <c r="A37" s="87" t="s">
        <v>210</v>
      </c>
      <c r="B37" s="88" t="s">
        <v>212</v>
      </c>
      <c r="C37" s="89">
        <v>289.79358856800002</v>
      </c>
      <c r="D37" s="89">
        <v>7.9837710733199998</v>
      </c>
      <c r="E37" s="89">
        <v>58.067886252500003</v>
      </c>
      <c r="F37" s="89">
        <v>1.4875856756900001</v>
      </c>
      <c r="G37" s="89">
        <v>42</v>
      </c>
      <c r="H37" s="89">
        <v>45</v>
      </c>
      <c r="I37" s="89">
        <v>8.6157229999999991</v>
      </c>
      <c r="J37" s="89">
        <v>2.8078615</v>
      </c>
      <c r="K37" s="90">
        <v>71.7035677808</v>
      </c>
      <c r="L37" s="90">
        <v>62.384181785499997</v>
      </c>
      <c r="M37" s="89">
        <v>2.6811209162899998</v>
      </c>
      <c r="N37" s="89">
        <v>297.77735964099998</v>
      </c>
      <c r="O37" s="89">
        <v>2.4978152762899999</v>
      </c>
      <c r="P37" s="89">
        <v>59.555471928199999</v>
      </c>
      <c r="Q37" s="107"/>
      <c r="R37" s="92"/>
      <c r="S37" s="92"/>
      <c r="T37" s="107"/>
      <c r="U37" s="107"/>
      <c r="V37" s="107"/>
      <c r="W37" s="107"/>
      <c r="X37" s="181">
        <v>266.04548569509222</v>
      </c>
      <c r="Y37" s="182">
        <v>7.3295143049077875</v>
      </c>
      <c r="Z37" s="181">
        <v>43.266594471146313</v>
      </c>
      <c r="AA37" s="182">
        <v>1.1084055288536874</v>
      </c>
      <c r="AB37" s="183" t="s">
        <v>157</v>
      </c>
    </row>
    <row r="38" spans="1:33" x14ac:dyDescent="0.3">
      <c r="A38" s="87" t="s">
        <v>210</v>
      </c>
      <c r="B38" s="88" t="s">
        <v>211</v>
      </c>
      <c r="C38" s="89">
        <v>289.79358856800002</v>
      </c>
      <c r="D38" s="89">
        <v>7.9837710733199998</v>
      </c>
      <c r="E38" s="89">
        <v>58.067886252500003</v>
      </c>
      <c r="F38" s="89">
        <v>1.4875856756900001</v>
      </c>
      <c r="G38" s="89">
        <v>42</v>
      </c>
      <c r="H38" s="89">
        <v>45</v>
      </c>
      <c r="I38" s="89">
        <v>8.2684680000000004</v>
      </c>
      <c r="J38" s="89">
        <v>2.6342340000000002</v>
      </c>
      <c r="K38" s="90">
        <v>71.590414587699996</v>
      </c>
      <c r="L38" s="90">
        <v>62.2710286509</v>
      </c>
      <c r="M38" s="89">
        <v>2.6811209162899998</v>
      </c>
      <c r="N38" s="89">
        <v>297.77735964099998</v>
      </c>
      <c r="O38" s="89">
        <v>2.4978152762899999</v>
      </c>
      <c r="P38" s="89">
        <v>59.555471928199999</v>
      </c>
      <c r="Q38" s="107"/>
      <c r="R38" s="92"/>
      <c r="S38" s="92"/>
      <c r="T38" s="107"/>
      <c r="U38" s="107"/>
      <c r="V38" s="107"/>
      <c r="W38" s="107"/>
      <c r="X38" s="181">
        <v>266.04548569509222</v>
      </c>
      <c r="Y38" s="182">
        <v>7.3295143049077875</v>
      </c>
      <c r="Z38" s="181">
        <v>43.266594471146313</v>
      </c>
      <c r="AA38" s="182">
        <v>1.1084055288536874</v>
      </c>
      <c r="AB38" s="183" t="s">
        <v>157</v>
      </c>
    </row>
    <row r="39" spans="1:33" ht="14.5" thickBot="1" x14ac:dyDescent="0.35">
      <c r="A39" s="98" t="s">
        <v>210</v>
      </c>
      <c r="B39" s="99" t="s">
        <v>209</v>
      </c>
      <c r="C39" s="100">
        <v>289.79358856800002</v>
      </c>
      <c r="D39" s="100">
        <v>7.9837710733199998</v>
      </c>
      <c r="E39" s="100">
        <v>58.067886252500003</v>
      </c>
      <c r="F39" s="100">
        <v>1.4875856756900001</v>
      </c>
      <c r="G39" s="100">
        <v>42</v>
      </c>
      <c r="H39" s="100">
        <v>45</v>
      </c>
      <c r="I39" s="100">
        <v>7.0032990000000002</v>
      </c>
      <c r="J39" s="100">
        <v>2.0016495000000001</v>
      </c>
      <c r="K39" s="101">
        <v>71.191697868999995</v>
      </c>
      <c r="L39" s="101">
        <v>61.872312150799999</v>
      </c>
      <c r="M39" s="100">
        <v>2.6811209162899998</v>
      </c>
      <c r="N39" s="100">
        <v>297.77735964099998</v>
      </c>
      <c r="O39" s="100">
        <v>2.4978152762899999</v>
      </c>
      <c r="P39" s="100">
        <v>59.555471928199999</v>
      </c>
      <c r="Q39" s="108"/>
      <c r="R39" s="103"/>
      <c r="S39" s="103"/>
      <c r="T39" s="108"/>
      <c r="U39" s="108"/>
      <c r="V39" s="108"/>
      <c r="W39" s="108"/>
      <c r="X39" s="184">
        <v>266.04548569509222</v>
      </c>
      <c r="Y39" s="185">
        <v>7.3295143049077875</v>
      </c>
      <c r="Z39" s="184">
        <v>43.266594471146313</v>
      </c>
      <c r="AA39" s="185">
        <v>1.1084055288536874</v>
      </c>
      <c r="AB39" s="186" t="s">
        <v>157</v>
      </c>
    </row>
    <row r="40" spans="1:33" x14ac:dyDescent="0.3">
      <c r="A40" s="109" t="s">
        <v>204</v>
      </c>
      <c r="B40" s="110" t="s">
        <v>208</v>
      </c>
      <c r="C40" s="111">
        <v>124.03171383</v>
      </c>
      <c r="D40" s="111">
        <v>20.393639562800001</v>
      </c>
      <c r="E40" s="111">
        <v>18.6487304019</v>
      </c>
      <c r="F40" s="111">
        <v>5.6873940356499997</v>
      </c>
      <c r="G40" s="111">
        <v>39</v>
      </c>
      <c r="H40" s="111">
        <v>39</v>
      </c>
      <c r="I40" s="111">
        <v>-2.4016470000000001</v>
      </c>
      <c r="J40" s="111">
        <v>0</v>
      </c>
      <c r="K40" s="80">
        <v>70.204787461400002</v>
      </c>
      <c r="L40" s="80">
        <v>59.017597374600001</v>
      </c>
      <c r="M40" s="111">
        <v>14.120539838499999</v>
      </c>
      <c r="N40" s="111">
        <v>144.42535339299999</v>
      </c>
      <c r="O40" s="111">
        <v>23.370171574499999</v>
      </c>
      <c r="P40" s="111">
        <v>24.336124437599999</v>
      </c>
      <c r="Q40" s="121" t="s">
        <v>207</v>
      </c>
      <c r="R40" s="84">
        <v>162.9375</v>
      </c>
      <c r="S40" s="84">
        <v>43</v>
      </c>
      <c r="T40" s="121">
        <v>39</v>
      </c>
      <c r="U40" s="121">
        <v>39</v>
      </c>
      <c r="V40" s="129">
        <f>(100/N40*R40)-100</f>
        <v>12.817795610045067</v>
      </c>
      <c r="W40" s="129">
        <f>(100/P40*S40)-100</f>
        <v>76.692061672579996</v>
      </c>
      <c r="X40" s="178">
        <f>R40-Y40</f>
        <v>139.92984540064407</v>
      </c>
      <c r="Y40" s="179">
        <f>R40/100*M40</f>
        <v>23.007654599355938</v>
      </c>
      <c r="Z40" s="178">
        <f>S40-AA40</f>
        <v>32.950826222964999</v>
      </c>
      <c r="AA40" s="179">
        <f>S40/100*O40</f>
        <v>10.049173777035</v>
      </c>
      <c r="AB40" s="180" t="s">
        <v>157</v>
      </c>
    </row>
    <row r="41" spans="1:33" x14ac:dyDescent="0.3">
      <c r="A41" s="87" t="s">
        <v>204</v>
      </c>
      <c r="B41" s="88" t="s">
        <v>206</v>
      </c>
      <c r="C41" s="89">
        <v>124.03171383</v>
      </c>
      <c r="D41" s="89">
        <v>20.393639562800001</v>
      </c>
      <c r="E41" s="89">
        <v>18.6487304019</v>
      </c>
      <c r="F41" s="89">
        <v>5.6873940356499997</v>
      </c>
      <c r="G41" s="89">
        <v>39</v>
      </c>
      <c r="H41" s="89">
        <v>39</v>
      </c>
      <c r="I41" s="89">
        <v>-5.0151063699999998</v>
      </c>
      <c r="J41" s="89">
        <v>1.0075531849999999</v>
      </c>
      <c r="K41" s="90">
        <v>70.737717465599999</v>
      </c>
      <c r="L41" s="90">
        <v>59.550526797800003</v>
      </c>
      <c r="M41" s="89">
        <v>14.120539838499999</v>
      </c>
      <c r="N41" s="89">
        <v>144.42535339299999</v>
      </c>
      <c r="O41" s="89">
        <v>23.370171574499999</v>
      </c>
      <c r="P41" s="89">
        <v>24.336124437599999</v>
      </c>
      <c r="Q41" s="107"/>
      <c r="R41" s="92"/>
      <c r="S41" s="92"/>
      <c r="T41" s="107"/>
      <c r="U41" s="107"/>
      <c r="V41" s="107"/>
      <c r="W41" s="107"/>
      <c r="X41" s="181">
        <v>139.92984540064407</v>
      </c>
      <c r="Y41" s="182">
        <v>23.007654599355938</v>
      </c>
      <c r="Z41" s="181">
        <v>32.950826222964999</v>
      </c>
      <c r="AA41" s="182">
        <v>10.049173777035</v>
      </c>
      <c r="AB41" s="183" t="s">
        <v>157</v>
      </c>
    </row>
    <row r="42" spans="1:33" x14ac:dyDescent="0.3">
      <c r="A42" s="87" t="s">
        <v>204</v>
      </c>
      <c r="B42" s="88" t="s">
        <v>205</v>
      </c>
      <c r="C42" s="89">
        <v>124.03171383</v>
      </c>
      <c r="D42" s="89">
        <v>20.393639562800001</v>
      </c>
      <c r="E42" s="89">
        <v>18.6487304019</v>
      </c>
      <c r="F42" s="89">
        <v>5.6873940356499997</v>
      </c>
      <c r="G42" s="89">
        <v>39</v>
      </c>
      <c r="H42" s="89">
        <v>39</v>
      </c>
      <c r="I42" s="89">
        <v>-3.9070230000000001</v>
      </c>
      <c r="J42" s="89">
        <v>0.45351150000000001</v>
      </c>
      <c r="K42" s="90">
        <v>70.437460237699995</v>
      </c>
      <c r="L42" s="90">
        <v>59.2502698885</v>
      </c>
      <c r="M42" s="89">
        <v>14.120539838499999</v>
      </c>
      <c r="N42" s="89">
        <v>144.42535339299999</v>
      </c>
      <c r="O42" s="89">
        <v>23.370171574499999</v>
      </c>
      <c r="P42" s="89">
        <v>24.336124437599999</v>
      </c>
      <c r="Q42" s="107"/>
      <c r="R42" s="92"/>
      <c r="S42" s="92"/>
      <c r="T42" s="107"/>
      <c r="U42" s="107"/>
      <c r="V42" s="107"/>
      <c r="W42" s="107"/>
      <c r="X42" s="181">
        <v>139.92984540064407</v>
      </c>
      <c r="Y42" s="182">
        <v>23.007654599355938</v>
      </c>
      <c r="Z42" s="181">
        <v>32.950826222964999</v>
      </c>
      <c r="AA42" s="182">
        <v>10.049173777035</v>
      </c>
      <c r="AB42" s="183" t="s">
        <v>157</v>
      </c>
    </row>
    <row r="43" spans="1:33" ht="14.5" thickBot="1" x14ac:dyDescent="0.35">
      <c r="A43" s="98" t="s">
        <v>204</v>
      </c>
      <c r="B43" s="99" t="s">
        <v>203</v>
      </c>
      <c r="C43" s="100">
        <v>124.03171383</v>
      </c>
      <c r="D43" s="100">
        <v>20.393639562800001</v>
      </c>
      <c r="E43" s="100">
        <v>18.6487304019</v>
      </c>
      <c r="F43" s="100">
        <v>5.6873940356499997</v>
      </c>
      <c r="G43" s="100">
        <v>39</v>
      </c>
      <c r="H43" s="100">
        <v>39</v>
      </c>
      <c r="I43" s="100">
        <v>-3.1702970000000001</v>
      </c>
      <c r="J43" s="100">
        <v>8.5148500000000002E-2</v>
      </c>
      <c r="K43" s="101">
        <v>70.247570383500005</v>
      </c>
      <c r="L43" s="101">
        <v>59.060380247399998</v>
      </c>
      <c r="M43" s="100">
        <v>14.120539838499999</v>
      </c>
      <c r="N43" s="100">
        <v>144.42535339299999</v>
      </c>
      <c r="O43" s="100">
        <v>23.370171574499999</v>
      </c>
      <c r="P43" s="100">
        <v>24.336124437599999</v>
      </c>
      <c r="Q43" s="108"/>
      <c r="R43" s="103"/>
      <c r="S43" s="103"/>
      <c r="T43" s="108"/>
      <c r="U43" s="108"/>
      <c r="V43" s="108"/>
      <c r="W43" s="108"/>
      <c r="X43" s="184">
        <v>139.92984540064407</v>
      </c>
      <c r="Y43" s="185">
        <v>23.007654599355938</v>
      </c>
      <c r="Z43" s="184">
        <v>32.950826222964999</v>
      </c>
      <c r="AA43" s="185">
        <v>10.049173777035</v>
      </c>
      <c r="AB43" s="186" t="s">
        <v>157</v>
      </c>
    </row>
    <row r="44" spans="1:33" ht="14.5" thickBot="1" x14ac:dyDescent="0.35">
      <c r="A44" s="114" t="s">
        <v>202</v>
      </c>
      <c r="B44" s="115" t="s">
        <v>201</v>
      </c>
      <c r="C44" s="116">
        <v>203.51928099599999</v>
      </c>
      <c r="D44" s="116">
        <v>14.4762669816</v>
      </c>
      <c r="E44" s="116">
        <v>40.973409594400003</v>
      </c>
      <c r="F44" s="116">
        <v>3.3078428582199999</v>
      </c>
      <c r="G44" s="116">
        <v>38</v>
      </c>
      <c r="H44" s="116">
        <v>39</v>
      </c>
      <c r="I44" s="116">
        <v>-0.20285900000000001</v>
      </c>
      <c r="J44" s="116">
        <v>0</v>
      </c>
      <c r="K44" s="117">
        <v>70.148850054999997</v>
      </c>
      <c r="L44" s="117">
        <v>59.9363294694</v>
      </c>
      <c r="M44" s="116">
        <v>6.6406250567700003</v>
      </c>
      <c r="N44" s="116">
        <v>217.995547977</v>
      </c>
      <c r="O44" s="116">
        <v>7.4700752011500002</v>
      </c>
      <c r="P44" s="116">
        <v>44.2812524526</v>
      </c>
      <c r="Q44" s="176" t="s">
        <v>158</v>
      </c>
      <c r="R44" s="119">
        <f>N44*(1+(V11/100))</f>
        <v>178.85365231430058</v>
      </c>
      <c r="S44" s="119">
        <f>P44*(1+(W11/100))</f>
        <v>23.641661500169128</v>
      </c>
      <c r="T44" s="176"/>
      <c r="U44" s="176"/>
      <c r="V44" s="176"/>
      <c r="W44" s="176"/>
      <c r="X44" s="187">
        <f>R44-Y44</f>
        <v>166.97665186376884</v>
      </c>
      <c r="Y44" s="188">
        <f>R44/100*M44</f>
        <v>11.877000450531741</v>
      </c>
      <c r="Z44" s="187">
        <f>S44-AA44</f>
        <v>21.875611607305167</v>
      </c>
      <c r="AA44" s="188">
        <f>S44/100*O44</f>
        <v>1.7660498928639612</v>
      </c>
      <c r="AB44" s="189" t="s">
        <v>157</v>
      </c>
    </row>
    <row r="45" spans="1:33" x14ac:dyDescent="0.3">
      <c r="A45" s="109" t="s">
        <v>188</v>
      </c>
      <c r="B45" s="110" t="s">
        <v>200</v>
      </c>
      <c r="C45" s="111">
        <v>123.379306867</v>
      </c>
      <c r="D45" s="111">
        <v>6.7128138977400003</v>
      </c>
      <c r="E45" s="111">
        <v>31.372973678400001</v>
      </c>
      <c r="F45" s="111">
        <v>1.3263957985899999</v>
      </c>
      <c r="G45" s="112">
        <v>40</v>
      </c>
      <c r="H45" s="112">
        <v>42</v>
      </c>
      <c r="I45" s="111">
        <v>0.269758</v>
      </c>
      <c r="J45" s="111">
        <v>0</v>
      </c>
      <c r="K45" s="80">
        <v>67.426552034699995</v>
      </c>
      <c r="L45" s="80">
        <v>56.178690704600001</v>
      </c>
      <c r="M45" s="111">
        <v>5.1600464795700001</v>
      </c>
      <c r="N45" s="111">
        <v>130.092120765</v>
      </c>
      <c r="O45" s="111">
        <v>4.0563344792500002</v>
      </c>
      <c r="P45" s="111">
        <v>32.699369476999998</v>
      </c>
      <c r="Q45" s="121" t="s">
        <v>199</v>
      </c>
      <c r="R45" s="84">
        <v>119.8125</v>
      </c>
      <c r="S45" s="84">
        <v>37.125</v>
      </c>
      <c r="T45" s="121">
        <v>30</v>
      </c>
      <c r="U45" s="121">
        <v>32</v>
      </c>
      <c r="V45" s="129">
        <f>(100/N45*R45)-100</f>
        <v>-7.9018012040631049</v>
      </c>
      <c r="W45" s="129">
        <f>(100/P45*S45)-100</f>
        <v>13.534299265656756</v>
      </c>
      <c r="X45" s="178">
        <f>R45-Y45</f>
        <v>113.6301193116652</v>
      </c>
      <c r="Y45" s="179">
        <f>R45/100*M45</f>
        <v>6.1823806883348071</v>
      </c>
      <c r="Z45" s="178">
        <f>S45-AA45</f>
        <v>35.619085824578434</v>
      </c>
      <c r="AA45" s="179">
        <f>S45/100*O45</f>
        <v>1.5059141754215626</v>
      </c>
      <c r="AB45" s="180" t="s">
        <v>157</v>
      </c>
      <c r="AG45" t="s">
        <v>306</v>
      </c>
    </row>
    <row r="46" spans="1:33" x14ac:dyDescent="0.3">
      <c r="A46" s="87" t="s">
        <v>188</v>
      </c>
      <c r="B46" s="88" t="s">
        <v>198</v>
      </c>
      <c r="C46" s="89">
        <v>123.379306867</v>
      </c>
      <c r="D46" s="89">
        <v>6.7128138977400003</v>
      </c>
      <c r="E46" s="89">
        <v>31.372973678400001</v>
      </c>
      <c r="F46" s="89">
        <v>1.3263957985899999</v>
      </c>
      <c r="G46" s="106">
        <v>40</v>
      </c>
      <c r="H46" s="106">
        <v>42</v>
      </c>
      <c r="I46" s="89">
        <v>0.30353400000000003</v>
      </c>
      <c r="J46" s="89">
        <v>0</v>
      </c>
      <c r="K46" s="90">
        <v>67.426552034699995</v>
      </c>
      <c r="L46" s="90">
        <v>56.178690704600001</v>
      </c>
      <c r="M46" s="89">
        <v>5.1600464795700001</v>
      </c>
      <c r="N46" s="89">
        <v>130.092120765</v>
      </c>
      <c r="O46" s="89">
        <v>4.0563344792500002</v>
      </c>
      <c r="P46" s="89">
        <v>32.699369476999998</v>
      </c>
      <c r="Q46" s="107"/>
      <c r="R46" s="92"/>
      <c r="S46" s="92"/>
      <c r="T46" s="107"/>
      <c r="U46" s="107"/>
      <c r="V46" s="107"/>
      <c r="W46" s="107"/>
      <c r="X46" s="181">
        <v>113.6301193116652</v>
      </c>
      <c r="Y46" s="182">
        <v>6.1823806883348071</v>
      </c>
      <c r="Z46" s="181">
        <v>35.619085824578434</v>
      </c>
      <c r="AA46" s="182">
        <v>1.5059141754215626</v>
      </c>
      <c r="AB46" s="183" t="s">
        <v>157</v>
      </c>
    </row>
    <row r="47" spans="1:33" x14ac:dyDescent="0.3">
      <c r="A47" s="87" t="s">
        <v>188</v>
      </c>
      <c r="B47" s="88" t="s">
        <v>197</v>
      </c>
      <c r="C47" s="89">
        <v>123.379306867</v>
      </c>
      <c r="D47" s="89">
        <v>6.7128138977400003</v>
      </c>
      <c r="E47" s="89">
        <v>31.372973678400001</v>
      </c>
      <c r="F47" s="89">
        <v>1.3263957985899999</v>
      </c>
      <c r="G47" s="106">
        <v>40</v>
      </c>
      <c r="H47" s="106">
        <v>42</v>
      </c>
      <c r="I47" s="89">
        <v>0.17261499999999999</v>
      </c>
      <c r="J47" s="89">
        <v>0</v>
      </c>
      <c r="K47" s="90">
        <v>67.426552034699995</v>
      </c>
      <c r="L47" s="90">
        <v>56.178690704600001</v>
      </c>
      <c r="M47" s="89">
        <v>5.1600464795700001</v>
      </c>
      <c r="N47" s="89">
        <v>130.092120765</v>
      </c>
      <c r="O47" s="89">
        <v>4.0563344792500002</v>
      </c>
      <c r="P47" s="89">
        <v>32.699369476999998</v>
      </c>
      <c r="Q47" s="107"/>
      <c r="R47" s="92"/>
      <c r="S47" s="92"/>
      <c r="T47" s="107"/>
      <c r="U47" s="107"/>
      <c r="V47" s="107"/>
      <c r="W47" s="107"/>
      <c r="X47" s="181">
        <v>113.6301193116652</v>
      </c>
      <c r="Y47" s="182">
        <v>6.1823806883348071</v>
      </c>
      <c r="Z47" s="181">
        <v>35.619085824578434</v>
      </c>
      <c r="AA47" s="182">
        <v>1.5059141754215626</v>
      </c>
      <c r="AB47" s="183" t="s">
        <v>157</v>
      </c>
    </row>
    <row r="48" spans="1:33" x14ac:dyDescent="0.3">
      <c r="A48" s="87" t="s">
        <v>188</v>
      </c>
      <c r="B48" s="88" t="s">
        <v>196</v>
      </c>
      <c r="C48" s="89">
        <v>123.379306867</v>
      </c>
      <c r="D48" s="89">
        <v>6.7128138977400003</v>
      </c>
      <c r="E48" s="89">
        <v>31.372973678400001</v>
      </c>
      <c r="F48" s="89">
        <v>1.3263957985899999</v>
      </c>
      <c r="G48" s="106">
        <v>40</v>
      </c>
      <c r="H48" s="106">
        <v>42</v>
      </c>
      <c r="I48" s="89">
        <v>0.33479100000000001</v>
      </c>
      <c r="J48" s="89">
        <v>0</v>
      </c>
      <c r="K48" s="90">
        <v>67.426552034699995</v>
      </c>
      <c r="L48" s="90">
        <v>56.178690704600001</v>
      </c>
      <c r="M48" s="89">
        <v>5.1600464795700001</v>
      </c>
      <c r="N48" s="89">
        <v>130.092120765</v>
      </c>
      <c r="O48" s="89">
        <v>4.0563344792500002</v>
      </c>
      <c r="P48" s="89">
        <v>32.699369476999998</v>
      </c>
      <c r="Q48" s="107"/>
      <c r="R48" s="92"/>
      <c r="S48" s="92"/>
      <c r="T48" s="107"/>
      <c r="U48" s="107"/>
      <c r="V48" s="107"/>
      <c r="W48" s="107"/>
      <c r="X48" s="181">
        <v>113.6301193116652</v>
      </c>
      <c r="Y48" s="182">
        <v>6.1823806883348071</v>
      </c>
      <c r="Z48" s="181">
        <v>35.619085824578434</v>
      </c>
      <c r="AA48" s="182">
        <v>1.5059141754215626</v>
      </c>
      <c r="AB48" s="183" t="s">
        <v>157</v>
      </c>
    </row>
    <row r="49" spans="1:38" ht="14.5" thickBot="1" x14ac:dyDescent="0.35">
      <c r="A49" s="87" t="s">
        <v>188</v>
      </c>
      <c r="B49" s="88" t="s">
        <v>195</v>
      </c>
      <c r="C49" s="89">
        <v>123.379306867</v>
      </c>
      <c r="D49" s="89">
        <v>6.7128138977400003</v>
      </c>
      <c r="E49" s="89">
        <v>31.372973678400001</v>
      </c>
      <c r="F49" s="89">
        <v>1.3263957985899999</v>
      </c>
      <c r="G49" s="106">
        <v>40</v>
      </c>
      <c r="H49" s="106">
        <v>42</v>
      </c>
      <c r="I49" s="89">
        <v>0.57955900000000005</v>
      </c>
      <c r="J49" s="89">
        <v>0</v>
      </c>
      <c r="K49" s="90">
        <v>67.426552034699995</v>
      </c>
      <c r="L49" s="90">
        <v>56.178690704600001</v>
      </c>
      <c r="M49" s="89">
        <v>5.1600464795700001</v>
      </c>
      <c r="N49" s="89">
        <v>130.092120765</v>
      </c>
      <c r="O49" s="89">
        <v>4.0563344792500002</v>
      </c>
      <c r="P49" s="89">
        <v>32.699369476999998</v>
      </c>
      <c r="Q49" s="107"/>
      <c r="R49" s="92"/>
      <c r="S49" s="92"/>
      <c r="T49" s="107"/>
      <c r="U49" s="107"/>
      <c r="V49" s="107"/>
      <c r="W49" s="107"/>
      <c r="X49" s="181">
        <v>113.6301193116652</v>
      </c>
      <c r="Y49" s="182">
        <v>6.1823806883348071</v>
      </c>
      <c r="Z49" s="181">
        <v>35.619085824578434</v>
      </c>
      <c r="AA49" s="182">
        <v>1.5059141754215626</v>
      </c>
      <c r="AB49" s="183" t="s">
        <v>157</v>
      </c>
    </row>
    <row r="50" spans="1:38" x14ac:dyDescent="0.3">
      <c r="A50" s="109" t="s">
        <v>188</v>
      </c>
      <c r="B50" s="110" t="s">
        <v>194</v>
      </c>
      <c r="C50" s="111">
        <v>52.207844916699997</v>
      </c>
      <c r="D50" s="111">
        <v>2.3159383611300002</v>
      </c>
      <c r="E50" s="111">
        <v>13.250149624600001</v>
      </c>
      <c r="F50" s="111">
        <v>0.55713548059200002</v>
      </c>
      <c r="G50" s="111">
        <v>40</v>
      </c>
      <c r="H50" s="111">
        <v>42</v>
      </c>
      <c r="I50" s="111">
        <v>2.0314489999999998</v>
      </c>
      <c r="J50" s="111">
        <v>0</v>
      </c>
      <c r="K50" s="80">
        <v>60.690895337400001</v>
      </c>
      <c r="L50" s="80">
        <v>52.281013579499998</v>
      </c>
      <c r="M50" s="111">
        <v>4.2475745847099997</v>
      </c>
      <c r="N50" s="111">
        <v>54.523783277900002</v>
      </c>
      <c r="O50" s="111">
        <v>4.0350834820000001</v>
      </c>
      <c r="P50" s="111">
        <v>13.8072851052</v>
      </c>
      <c r="Q50" s="121" t="s">
        <v>193</v>
      </c>
      <c r="R50" s="84">
        <v>81.375</v>
      </c>
      <c r="S50" s="84">
        <v>26</v>
      </c>
      <c r="T50" s="121">
        <v>40</v>
      </c>
      <c r="U50" s="121">
        <v>42</v>
      </c>
      <c r="V50" s="129">
        <f>(100/N50*R50)-100</f>
        <v>49.246796733167145</v>
      </c>
      <c r="W50" s="129">
        <f>(100/P50*S50)-100</f>
        <v>88.306388996110968</v>
      </c>
      <c r="X50" s="178">
        <f>R50-Y50</f>
        <v>77.918536181692232</v>
      </c>
      <c r="Y50" s="179">
        <f>R50/100*M50</f>
        <v>3.4564638183077623</v>
      </c>
      <c r="Z50" s="178">
        <f>S50-AA50</f>
        <v>24.950878294679999</v>
      </c>
      <c r="AA50" s="179">
        <f>S50/100*O50</f>
        <v>1.0491217053200002</v>
      </c>
      <c r="AB50" s="180" t="s">
        <v>157</v>
      </c>
    </row>
    <row r="51" spans="1:38" x14ac:dyDescent="0.3">
      <c r="A51" s="87" t="s">
        <v>188</v>
      </c>
      <c r="B51" s="88" t="s">
        <v>192</v>
      </c>
      <c r="C51" s="89">
        <v>52.207844916699997</v>
      </c>
      <c r="D51" s="89">
        <v>2.3159383611300002</v>
      </c>
      <c r="E51" s="89">
        <v>13.250149624600001</v>
      </c>
      <c r="F51" s="89">
        <v>0.55713548059200002</v>
      </c>
      <c r="G51" s="89">
        <v>40</v>
      </c>
      <c r="H51" s="89">
        <v>42</v>
      </c>
      <c r="I51" s="89">
        <v>1.7802720000000001</v>
      </c>
      <c r="J51" s="89">
        <v>0</v>
      </c>
      <c r="K51" s="90">
        <v>60.690895337400001</v>
      </c>
      <c r="L51" s="90">
        <v>52.281013579499998</v>
      </c>
      <c r="M51" s="89">
        <v>4.2475745847099997</v>
      </c>
      <c r="N51" s="89">
        <v>54.523783277900002</v>
      </c>
      <c r="O51" s="89">
        <v>4.0350834820000001</v>
      </c>
      <c r="P51" s="89">
        <v>13.8072851052</v>
      </c>
      <c r="Q51" s="107"/>
      <c r="R51" s="92"/>
      <c r="S51" s="92"/>
      <c r="T51" s="107"/>
      <c r="U51" s="107"/>
      <c r="V51" s="107"/>
      <c r="W51" s="107"/>
      <c r="X51" s="181">
        <v>77.918536181692232</v>
      </c>
      <c r="Y51" s="182">
        <v>3.4564638183077623</v>
      </c>
      <c r="Z51" s="181">
        <v>24.950878294679999</v>
      </c>
      <c r="AA51" s="182">
        <v>1.0491217053200002</v>
      </c>
      <c r="AB51" s="183" t="s">
        <v>157</v>
      </c>
    </row>
    <row r="52" spans="1:38" x14ac:dyDescent="0.3">
      <c r="A52" s="87" t="s">
        <v>188</v>
      </c>
      <c r="B52" s="88" t="s">
        <v>191</v>
      </c>
      <c r="C52" s="89">
        <v>52.207844916699997</v>
      </c>
      <c r="D52" s="89">
        <v>2.3159383611300002</v>
      </c>
      <c r="E52" s="89">
        <v>13.250149624600001</v>
      </c>
      <c r="F52" s="89">
        <v>0.55713548059200002</v>
      </c>
      <c r="G52" s="89">
        <v>40</v>
      </c>
      <c r="H52" s="89">
        <v>42</v>
      </c>
      <c r="I52" s="89">
        <v>1.3807240000000001</v>
      </c>
      <c r="J52" s="89">
        <v>0</v>
      </c>
      <c r="K52" s="90">
        <v>60.690895337400001</v>
      </c>
      <c r="L52" s="90">
        <v>52.281013579499998</v>
      </c>
      <c r="M52" s="89">
        <v>4.2475745847099997</v>
      </c>
      <c r="N52" s="89">
        <v>54.523783277900002</v>
      </c>
      <c r="O52" s="89">
        <v>4.0350834820000001</v>
      </c>
      <c r="P52" s="89">
        <v>13.8072851052</v>
      </c>
      <c r="Q52" s="107"/>
      <c r="R52" s="92"/>
      <c r="S52" s="92"/>
      <c r="T52" s="107"/>
      <c r="U52" s="107"/>
      <c r="V52" s="107"/>
      <c r="W52" s="107"/>
      <c r="X52" s="181">
        <v>77.918536181692232</v>
      </c>
      <c r="Y52" s="182">
        <v>3.4564638183077623</v>
      </c>
      <c r="Z52" s="181">
        <v>24.950878294679999</v>
      </c>
      <c r="AA52" s="182">
        <v>1.0491217053200002</v>
      </c>
      <c r="AB52" s="183" t="s">
        <v>157</v>
      </c>
    </row>
    <row r="53" spans="1:38" ht="14.5" thickBot="1" x14ac:dyDescent="0.35">
      <c r="A53" s="98" t="s">
        <v>188</v>
      </c>
      <c r="B53" s="99" t="s">
        <v>190</v>
      </c>
      <c r="C53" s="100">
        <v>52.207844916699997</v>
      </c>
      <c r="D53" s="100">
        <v>2.3159383611300002</v>
      </c>
      <c r="E53" s="100">
        <v>13.250149624600001</v>
      </c>
      <c r="F53" s="100">
        <v>0.55713548059200002</v>
      </c>
      <c r="G53" s="100">
        <v>40</v>
      </c>
      <c r="H53" s="100">
        <v>42</v>
      </c>
      <c r="I53" s="100">
        <v>0.26433499999999999</v>
      </c>
      <c r="J53" s="100">
        <v>0</v>
      </c>
      <c r="K53" s="101">
        <v>60.690895337400001</v>
      </c>
      <c r="L53" s="101">
        <v>52.281013579499998</v>
      </c>
      <c r="M53" s="100">
        <v>4.2475745847099997</v>
      </c>
      <c r="N53" s="100">
        <v>54.523783277900002</v>
      </c>
      <c r="O53" s="100">
        <v>4.0350834820000001</v>
      </c>
      <c r="P53" s="100">
        <v>13.8072851052</v>
      </c>
      <c r="Q53" s="108"/>
      <c r="R53" s="103"/>
      <c r="S53" s="103"/>
      <c r="T53" s="108"/>
      <c r="U53" s="108"/>
      <c r="V53" s="108"/>
      <c r="W53" s="108"/>
      <c r="X53" s="184">
        <v>77.918536181692232</v>
      </c>
      <c r="Y53" s="185">
        <v>3.4564638183077623</v>
      </c>
      <c r="Z53" s="184">
        <v>24.950878294679999</v>
      </c>
      <c r="AA53" s="185">
        <v>1.0491217053200002</v>
      </c>
      <c r="AB53" s="186" t="s">
        <v>157</v>
      </c>
    </row>
    <row r="54" spans="1:38" x14ac:dyDescent="0.3">
      <c r="A54" s="87" t="s">
        <v>188</v>
      </c>
      <c r="B54" s="88" t="s">
        <v>189</v>
      </c>
      <c r="C54" s="89">
        <v>123.379306867</v>
      </c>
      <c r="D54" s="89">
        <v>6.7128138977400003</v>
      </c>
      <c r="E54" s="89">
        <v>31.372973678400001</v>
      </c>
      <c r="F54" s="89">
        <v>1.3263957985899999</v>
      </c>
      <c r="G54" s="106">
        <v>40</v>
      </c>
      <c r="H54" s="106">
        <v>42</v>
      </c>
      <c r="I54" s="89">
        <v>-0.50409199999999998</v>
      </c>
      <c r="J54" s="89">
        <v>0</v>
      </c>
      <c r="K54" s="90">
        <v>67.426552034699995</v>
      </c>
      <c r="L54" s="90">
        <v>56.178690704600001</v>
      </c>
      <c r="M54" s="89">
        <v>5.1600464795700001</v>
      </c>
      <c r="N54" s="89">
        <v>130.092120765</v>
      </c>
      <c r="O54" s="89">
        <v>4.0563344792500002</v>
      </c>
      <c r="P54" s="89">
        <v>32.699369476999998</v>
      </c>
      <c r="Q54" s="107"/>
      <c r="R54" s="92"/>
      <c r="S54" s="92"/>
      <c r="T54" s="107"/>
      <c r="U54" s="107"/>
      <c r="V54" s="107"/>
      <c r="W54" s="107"/>
      <c r="X54" s="181">
        <v>113.6301193116652</v>
      </c>
      <c r="Y54" s="182">
        <v>6.1823806883348071</v>
      </c>
      <c r="Z54" s="181">
        <v>35.619085824578434</v>
      </c>
      <c r="AA54" s="182">
        <v>1.5059141754215626</v>
      </c>
      <c r="AB54" s="183" t="s">
        <v>157</v>
      </c>
      <c r="AG54" t="s">
        <v>308</v>
      </c>
    </row>
    <row r="55" spans="1:38" ht="14.5" thickBot="1" x14ac:dyDescent="0.35">
      <c r="A55" s="87" t="s">
        <v>188</v>
      </c>
      <c r="B55" s="88" t="s">
        <v>187</v>
      </c>
      <c r="C55" s="89">
        <v>123.379306867</v>
      </c>
      <c r="D55" s="89">
        <v>6.7128138977400003</v>
      </c>
      <c r="E55" s="89">
        <v>31.372973678400001</v>
      </c>
      <c r="F55" s="89">
        <v>1.3263957985899999</v>
      </c>
      <c r="G55" s="106">
        <v>40</v>
      </c>
      <c r="H55" s="106">
        <v>42</v>
      </c>
      <c r="I55" s="89">
        <v>0.57712600000000003</v>
      </c>
      <c r="J55" s="89">
        <v>0</v>
      </c>
      <c r="K55" s="90">
        <v>67.426552034699995</v>
      </c>
      <c r="L55" s="90">
        <v>56.178690704600001</v>
      </c>
      <c r="M55" s="89">
        <v>5.1600464795700001</v>
      </c>
      <c r="N55" s="89">
        <v>130.092120765</v>
      </c>
      <c r="O55" s="89">
        <v>4.0563344792500002</v>
      </c>
      <c r="P55" s="89">
        <v>32.699369476999998</v>
      </c>
      <c r="Q55" s="107"/>
      <c r="R55" s="92"/>
      <c r="S55" s="92"/>
      <c r="T55" s="107"/>
      <c r="U55" s="107"/>
      <c r="V55" s="107"/>
      <c r="W55" s="107"/>
      <c r="X55" s="181">
        <v>113.6301193116652</v>
      </c>
      <c r="Y55" s="182">
        <v>6.1823806883348071</v>
      </c>
      <c r="Z55" s="181">
        <v>35.619085824578434</v>
      </c>
      <c r="AA55" s="182">
        <v>1.5059141754215626</v>
      </c>
      <c r="AB55" s="183" t="s">
        <v>157</v>
      </c>
    </row>
    <row r="56" spans="1:38" x14ac:dyDescent="0.3">
      <c r="A56" s="109" t="s">
        <v>179</v>
      </c>
      <c r="B56" s="110" t="s">
        <v>186</v>
      </c>
      <c r="C56" s="111">
        <v>100.989578757</v>
      </c>
      <c r="D56" s="111">
        <v>4.5151817583899998</v>
      </c>
      <c r="E56" s="111">
        <v>21.114576293399999</v>
      </c>
      <c r="F56" s="111">
        <v>0.60055274209499998</v>
      </c>
      <c r="G56" s="112">
        <v>41</v>
      </c>
      <c r="H56" s="112">
        <v>41</v>
      </c>
      <c r="I56" s="111">
        <v>1.981074</v>
      </c>
      <c r="J56" s="111">
        <v>0</v>
      </c>
      <c r="K56" s="80">
        <v>66.203715677399998</v>
      </c>
      <c r="L56" s="80">
        <v>53.7411788147</v>
      </c>
      <c r="M56" s="111">
        <v>4.2796000259299998</v>
      </c>
      <c r="N56" s="111">
        <v>105.504760516</v>
      </c>
      <c r="O56" s="111">
        <v>2.7655960096399999</v>
      </c>
      <c r="P56" s="111">
        <v>21.715129035499999</v>
      </c>
      <c r="Q56" s="121"/>
      <c r="R56" s="84"/>
      <c r="S56" s="84"/>
      <c r="T56" s="121"/>
      <c r="U56" s="121"/>
      <c r="V56" s="121"/>
      <c r="W56" s="121"/>
      <c r="X56" s="178">
        <v>78.185596740486204</v>
      </c>
      <c r="Y56" s="179">
        <v>3.8144032595137998</v>
      </c>
      <c r="Z56" s="178">
        <v>21.46053622825125</v>
      </c>
      <c r="AA56" s="179">
        <v>0.66446377174874993</v>
      </c>
      <c r="AB56" s="180" t="s">
        <v>157</v>
      </c>
    </row>
    <row r="57" spans="1:38" x14ac:dyDescent="0.3">
      <c r="A57" s="87" t="s">
        <v>179</v>
      </c>
      <c r="B57" s="88" t="s">
        <v>185</v>
      </c>
      <c r="C57" s="89">
        <v>100.989578757</v>
      </c>
      <c r="D57" s="89">
        <v>4.5151817583899998</v>
      </c>
      <c r="E57" s="89">
        <v>21.114576293399999</v>
      </c>
      <c r="F57" s="89">
        <v>0.60055274209499998</v>
      </c>
      <c r="G57" s="106">
        <v>41</v>
      </c>
      <c r="H57" s="106">
        <v>41</v>
      </c>
      <c r="I57" s="89">
        <v>2.1380460000000001</v>
      </c>
      <c r="J57" s="89">
        <v>0</v>
      </c>
      <c r="K57" s="90">
        <v>66.203715677399998</v>
      </c>
      <c r="L57" s="90">
        <v>53.7411788147</v>
      </c>
      <c r="M57" s="89">
        <v>4.2796000259299998</v>
      </c>
      <c r="N57" s="89">
        <v>105.504760516</v>
      </c>
      <c r="O57" s="89">
        <v>2.7655960096399999</v>
      </c>
      <c r="P57" s="89">
        <v>21.715129035499999</v>
      </c>
      <c r="Q57" s="107" t="s">
        <v>158</v>
      </c>
      <c r="R57" s="92">
        <f>N57*(1+(V63/100))</f>
        <v>89.129900841385478</v>
      </c>
      <c r="S57" s="92">
        <f>P57*(1+(W63/100))</f>
        <v>24.026060546482181</v>
      </c>
      <c r="T57" s="107"/>
      <c r="U57" s="107"/>
      <c r="V57" s="107"/>
      <c r="W57" s="107"/>
      <c r="X57" s="181">
        <f>R57-Y57</f>
        <v>85.315497581866168</v>
      </c>
      <c r="Y57" s="182">
        <f>R57/100*M57</f>
        <v>3.8144032595193162</v>
      </c>
      <c r="Z57" s="181">
        <f>S57-AA57</f>
        <v>23.361596774734981</v>
      </c>
      <c r="AA57" s="182">
        <f>S57/100*O57</f>
        <v>0.6644637717472015</v>
      </c>
      <c r="AB57" s="183" t="s">
        <v>157</v>
      </c>
    </row>
    <row r="58" spans="1:38" x14ac:dyDescent="0.3">
      <c r="A58" s="87" t="s">
        <v>179</v>
      </c>
      <c r="B58" s="88" t="s">
        <v>184</v>
      </c>
      <c r="C58" s="89">
        <v>100.989578757</v>
      </c>
      <c r="D58" s="89">
        <v>4.5151817583899998</v>
      </c>
      <c r="E58" s="89">
        <v>21.114576293399999</v>
      </c>
      <c r="F58" s="89">
        <v>0.60055274209499998</v>
      </c>
      <c r="G58" s="106">
        <v>41</v>
      </c>
      <c r="H58" s="106">
        <v>41</v>
      </c>
      <c r="I58" s="89">
        <v>3.8446929999999999</v>
      </c>
      <c r="J58" s="89">
        <v>0.42234650000000001</v>
      </c>
      <c r="K58" s="90">
        <v>66.203715677399998</v>
      </c>
      <c r="L58" s="90">
        <v>53.7411788147</v>
      </c>
      <c r="M58" s="89">
        <v>4.2796000259299998</v>
      </c>
      <c r="N58" s="89">
        <v>105.504760516</v>
      </c>
      <c r="O58" s="89">
        <v>2.7655960096399999</v>
      </c>
      <c r="P58" s="89">
        <v>21.715129035499999</v>
      </c>
      <c r="Q58" s="107"/>
      <c r="R58" s="92"/>
      <c r="S58" s="92"/>
      <c r="T58" s="107"/>
      <c r="U58" s="107"/>
      <c r="V58" s="107"/>
      <c r="W58" s="107"/>
      <c r="X58" s="181">
        <v>85.315497581866168</v>
      </c>
      <c r="Y58" s="182">
        <v>3.8144032595193162</v>
      </c>
      <c r="Z58" s="181">
        <v>23.361596774734981</v>
      </c>
      <c r="AA58" s="182">
        <v>0.6644637717472015</v>
      </c>
      <c r="AB58" s="183" t="s">
        <v>157</v>
      </c>
    </row>
    <row r="59" spans="1:38" s="64" customFormat="1" x14ac:dyDescent="0.3">
      <c r="A59" s="95" t="s">
        <v>179</v>
      </c>
      <c r="B59" s="96" t="s">
        <v>183</v>
      </c>
      <c r="C59" s="90">
        <v>92.549779389799994</v>
      </c>
      <c r="D59" s="90">
        <v>4.5151817583899998</v>
      </c>
      <c r="E59" s="90">
        <v>19.396368059</v>
      </c>
      <c r="F59" s="90">
        <v>0.60055274209499998</v>
      </c>
      <c r="G59" s="106">
        <v>41</v>
      </c>
      <c r="H59" s="106">
        <v>41</v>
      </c>
      <c r="I59" s="90">
        <v>0.78807700000000003</v>
      </c>
      <c r="J59" s="90">
        <v>0</v>
      </c>
      <c r="K59" s="90">
        <v>65.847313961699996</v>
      </c>
      <c r="L59" s="90">
        <v>53.482572959499997</v>
      </c>
      <c r="M59" s="90">
        <v>4.6517112920899999</v>
      </c>
      <c r="N59" s="90">
        <v>97.064961148199998</v>
      </c>
      <c r="O59" s="90">
        <v>3.0032260869999998</v>
      </c>
      <c r="P59" s="90">
        <v>19.9969208011</v>
      </c>
      <c r="Q59" s="107"/>
      <c r="R59" s="92"/>
      <c r="S59" s="92"/>
      <c r="T59" s="107"/>
      <c r="U59" s="107"/>
      <c r="V59" s="107"/>
      <c r="W59" s="107"/>
      <c r="X59" s="181">
        <v>78.185596740486204</v>
      </c>
      <c r="Y59" s="182">
        <v>3.8144032595137998</v>
      </c>
      <c r="Z59" s="181">
        <v>21.46053622825125</v>
      </c>
      <c r="AA59" s="182">
        <v>0.66446377174874993</v>
      </c>
      <c r="AB59" s="183" t="s">
        <v>157</v>
      </c>
      <c r="AC59" s="57"/>
      <c r="AF59" s="204"/>
      <c r="AG59" s="204"/>
      <c r="AH59" s="204"/>
      <c r="AI59" s="204"/>
      <c r="AJ59" s="204"/>
      <c r="AK59" s="204"/>
      <c r="AL59" s="204"/>
    </row>
    <row r="60" spans="1:38" s="64" customFormat="1" x14ac:dyDescent="0.3">
      <c r="A60" s="95" t="s">
        <v>179</v>
      </c>
      <c r="B60" s="96" t="s">
        <v>182</v>
      </c>
      <c r="C60" s="90">
        <v>92.549779389799994</v>
      </c>
      <c r="D60" s="90">
        <v>4.5151817583899998</v>
      </c>
      <c r="E60" s="90">
        <v>19.396368059</v>
      </c>
      <c r="F60" s="90">
        <v>0.60055274209499998</v>
      </c>
      <c r="G60" s="106">
        <v>41</v>
      </c>
      <c r="H60" s="106">
        <v>41</v>
      </c>
      <c r="I60" s="90">
        <v>0.98631599999999997</v>
      </c>
      <c r="J60" s="90">
        <v>0</v>
      </c>
      <c r="K60" s="90">
        <v>65.847313961699996</v>
      </c>
      <c r="L60" s="90">
        <v>53.482572959499997</v>
      </c>
      <c r="M60" s="90">
        <v>4.6517112920899999</v>
      </c>
      <c r="N60" s="90">
        <v>97.064961148199998</v>
      </c>
      <c r="O60" s="90">
        <v>3.0032260869999998</v>
      </c>
      <c r="P60" s="90">
        <v>19.9969208011</v>
      </c>
      <c r="Q60" s="107"/>
      <c r="R60" s="92"/>
      <c r="S60" s="92"/>
      <c r="T60" s="107"/>
      <c r="U60" s="107"/>
      <c r="V60" s="107"/>
      <c r="W60" s="107"/>
      <c r="X60" s="181">
        <v>78.185596740486204</v>
      </c>
      <c r="Y60" s="182">
        <v>3.8144032595137998</v>
      </c>
      <c r="Z60" s="181">
        <v>21.46053622825125</v>
      </c>
      <c r="AA60" s="182">
        <v>0.66446377174874993</v>
      </c>
      <c r="AB60" s="183" t="s">
        <v>157</v>
      </c>
      <c r="AC60" s="57"/>
      <c r="AF60" s="204"/>
      <c r="AG60" s="204"/>
      <c r="AH60" s="204"/>
      <c r="AI60" s="204"/>
      <c r="AJ60" s="204"/>
      <c r="AK60" s="204"/>
      <c r="AL60" s="204"/>
    </row>
    <row r="61" spans="1:38" s="64" customFormat="1" x14ac:dyDescent="0.3">
      <c r="A61" s="95" t="s">
        <v>179</v>
      </c>
      <c r="B61" s="96" t="s">
        <v>181</v>
      </c>
      <c r="C61" s="90">
        <v>92.549779389799994</v>
      </c>
      <c r="D61" s="90">
        <v>4.5151817583899998</v>
      </c>
      <c r="E61" s="90">
        <v>19.396368059</v>
      </c>
      <c r="F61" s="90">
        <v>0.60055274209499998</v>
      </c>
      <c r="G61" s="106">
        <v>41</v>
      </c>
      <c r="H61" s="106">
        <v>41</v>
      </c>
      <c r="I61" s="90">
        <v>1.085869</v>
      </c>
      <c r="J61" s="90">
        <v>0</v>
      </c>
      <c r="K61" s="90">
        <v>65.847313961699996</v>
      </c>
      <c r="L61" s="90">
        <v>53.482572959499997</v>
      </c>
      <c r="M61" s="90">
        <v>4.6517112920899999</v>
      </c>
      <c r="N61" s="90">
        <v>97.064961148199998</v>
      </c>
      <c r="O61" s="90">
        <v>3.0032260869999998</v>
      </c>
      <c r="P61" s="90">
        <v>19.9969208011</v>
      </c>
      <c r="Q61" s="107"/>
      <c r="R61" s="92"/>
      <c r="S61" s="92"/>
      <c r="T61" s="107"/>
      <c r="U61" s="107"/>
      <c r="V61" s="107"/>
      <c r="W61" s="107"/>
      <c r="X61" s="181">
        <v>78.185596740486204</v>
      </c>
      <c r="Y61" s="182">
        <v>3.8144032595137998</v>
      </c>
      <c r="Z61" s="181">
        <v>21.46053622825125</v>
      </c>
      <c r="AA61" s="182">
        <v>0.66446377174874993</v>
      </c>
      <c r="AB61" s="183" t="s">
        <v>157</v>
      </c>
      <c r="AC61" s="57"/>
      <c r="AF61" s="204"/>
      <c r="AG61" s="204"/>
      <c r="AH61" s="204"/>
      <c r="AI61" s="204"/>
      <c r="AJ61" s="204"/>
      <c r="AK61" s="204"/>
      <c r="AL61" s="204"/>
    </row>
    <row r="62" spans="1:38" s="64" customFormat="1" x14ac:dyDescent="0.3">
      <c r="A62" s="95" t="s">
        <v>179</v>
      </c>
      <c r="B62" s="96" t="s">
        <v>180</v>
      </c>
      <c r="C62" s="90">
        <v>92.549779389799994</v>
      </c>
      <c r="D62" s="90">
        <v>4.5151817583899998</v>
      </c>
      <c r="E62" s="90">
        <v>19.396368059</v>
      </c>
      <c r="F62" s="90">
        <v>0.60055274209499998</v>
      </c>
      <c r="G62" s="106">
        <v>41</v>
      </c>
      <c r="H62" s="106">
        <v>41</v>
      </c>
      <c r="I62" s="90">
        <v>0.560971</v>
      </c>
      <c r="J62" s="90">
        <v>0</v>
      </c>
      <c r="K62" s="90">
        <v>65.847313961699996</v>
      </c>
      <c r="L62" s="90">
        <v>53.482572959499997</v>
      </c>
      <c r="M62" s="90">
        <v>4.6517112920899999</v>
      </c>
      <c r="N62" s="90">
        <v>97.064961148199998</v>
      </c>
      <c r="O62" s="90">
        <v>3.0032260869999998</v>
      </c>
      <c r="P62" s="90">
        <v>19.9969208011</v>
      </c>
      <c r="Q62" s="107"/>
      <c r="R62" s="92"/>
      <c r="S62" s="92"/>
      <c r="T62" s="107"/>
      <c r="U62" s="107"/>
      <c r="V62" s="107"/>
      <c r="W62" s="107"/>
      <c r="X62" s="181">
        <v>78.185596740486204</v>
      </c>
      <c r="Y62" s="182">
        <v>3.8144032595137998</v>
      </c>
      <c r="Z62" s="181">
        <v>21.46053622825125</v>
      </c>
      <c r="AA62" s="182">
        <v>0.66446377174874993</v>
      </c>
      <c r="AB62" s="183" t="s">
        <v>157</v>
      </c>
      <c r="AC62" s="57"/>
      <c r="AF62" s="204"/>
      <c r="AG62" s="204"/>
      <c r="AH62" s="204"/>
      <c r="AI62" s="204"/>
      <c r="AJ62" s="204"/>
      <c r="AK62" s="204"/>
      <c r="AL62" s="204"/>
    </row>
    <row r="63" spans="1:38" s="64" customFormat="1" ht="14.5" thickBot="1" x14ac:dyDescent="0.35">
      <c r="A63" s="122" t="s">
        <v>179</v>
      </c>
      <c r="B63" s="123" t="s">
        <v>178</v>
      </c>
      <c r="C63" s="101">
        <v>92.549779389799994</v>
      </c>
      <c r="D63" s="101">
        <v>4.5151817583899998</v>
      </c>
      <c r="E63" s="101">
        <v>19.396368059</v>
      </c>
      <c r="F63" s="101">
        <v>0.60055274209499998</v>
      </c>
      <c r="G63" s="124">
        <v>41</v>
      </c>
      <c r="H63" s="124">
        <v>41</v>
      </c>
      <c r="I63" s="101">
        <v>0.388826</v>
      </c>
      <c r="J63" s="101">
        <v>0</v>
      </c>
      <c r="K63" s="101">
        <v>65.847313961699996</v>
      </c>
      <c r="L63" s="101">
        <v>53.482572959499997</v>
      </c>
      <c r="M63" s="101">
        <v>4.6517112920899999</v>
      </c>
      <c r="N63" s="101">
        <v>97.064961148199998</v>
      </c>
      <c r="O63" s="101">
        <v>3.0032260869999998</v>
      </c>
      <c r="P63" s="101">
        <v>19.9969208011</v>
      </c>
      <c r="Q63" s="108" t="s">
        <v>177</v>
      </c>
      <c r="R63" s="103">
        <v>82</v>
      </c>
      <c r="S63" s="103">
        <v>22.125</v>
      </c>
      <c r="T63" s="108">
        <v>36</v>
      </c>
      <c r="U63" s="108">
        <v>36</v>
      </c>
      <c r="V63" s="131">
        <f>(100/N63*R63)-100</f>
        <v>-15.520493667327216</v>
      </c>
      <c r="W63" s="131">
        <f>(100/P63*S63)-100</f>
        <v>10.642034441537319</v>
      </c>
      <c r="X63" s="184">
        <f>R63-Y63</f>
        <v>78.185596740486204</v>
      </c>
      <c r="Y63" s="185">
        <f>R63/100*M63</f>
        <v>3.8144032595137998</v>
      </c>
      <c r="Z63" s="184">
        <f>S63-AA63</f>
        <v>21.46053622825125</v>
      </c>
      <c r="AA63" s="185">
        <f>S63/100*O63</f>
        <v>0.66446377174874993</v>
      </c>
      <c r="AB63" s="186" t="s">
        <v>157</v>
      </c>
      <c r="AC63" s="57"/>
      <c r="AF63" s="204"/>
      <c r="AG63" s="204" t="s">
        <v>307</v>
      </c>
      <c r="AH63" s="204"/>
      <c r="AI63" s="204"/>
      <c r="AJ63" s="204"/>
      <c r="AK63" s="204"/>
      <c r="AL63" s="204"/>
    </row>
    <row r="64" spans="1:38" x14ac:dyDescent="0.3">
      <c r="A64" s="109" t="s">
        <v>171</v>
      </c>
      <c r="B64" s="110" t="s">
        <v>176</v>
      </c>
      <c r="C64" s="111">
        <v>172.28322262099999</v>
      </c>
      <c r="D64" s="111">
        <v>16.797256790799999</v>
      </c>
      <c r="E64" s="111">
        <v>34.895416147399999</v>
      </c>
      <c r="F64" s="111">
        <v>3.4992511635899999</v>
      </c>
      <c r="G64" s="111">
        <v>41</v>
      </c>
      <c r="H64" s="111">
        <v>41</v>
      </c>
      <c r="I64" s="111">
        <v>-0.110321</v>
      </c>
      <c r="J64" s="111">
        <v>0</v>
      </c>
      <c r="K64" s="80">
        <v>70.170262535899994</v>
      </c>
      <c r="L64" s="80">
        <v>59.149826415200003</v>
      </c>
      <c r="M64" s="111">
        <v>8.8836546443300008</v>
      </c>
      <c r="N64" s="111">
        <v>189.08047941199999</v>
      </c>
      <c r="O64" s="111">
        <v>9.1138989048799992</v>
      </c>
      <c r="P64" s="111">
        <v>38.394667310999999</v>
      </c>
      <c r="Q64" s="121"/>
      <c r="R64" s="84"/>
      <c r="S64" s="84"/>
      <c r="T64" s="121"/>
      <c r="U64" s="121"/>
      <c r="V64" s="121"/>
      <c r="W64" s="121"/>
      <c r="X64" s="178">
        <v>130.80890330123376</v>
      </c>
      <c r="Y64" s="179">
        <v>12.753596698766257</v>
      </c>
      <c r="Z64" s="178">
        <v>34.536718416145604</v>
      </c>
      <c r="AA64" s="179">
        <v>3.4632815838543998</v>
      </c>
      <c r="AB64" s="180" t="s">
        <v>157</v>
      </c>
    </row>
    <row r="65" spans="1:28" x14ac:dyDescent="0.3">
      <c r="A65" s="87" t="s">
        <v>171</v>
      </c>
      <c r="B65" s="88" t="s">
        <v>175</v>
      </c>
      <c r="C65" s="89">
        <v>172.28322262099999</v>
      </c>
      <c r="D65" s="89">
        <v>16.797256790799999</v>
      </c>
      <c r="E65" s="89">
        <v>34.895416147399999</v>
      </c>
      <c r="F65" s="89">
        <v>3.4992511635899999</v>
      </c>
      <c r="G65" s="89">
        <v>41</v>
      </c>
      <c r="H65" s="89">
        <v>41</v>
      </c>
      <c r="I65" s="89">
        <v>-7.1219580000000005E-2</v>
      </c>
      <c r="J65" s="89">
        <v>0</v>
      </c>
      <c r="K65" s="90">
        <v>70.170262535899994</v>
      </c>
      <c r="L65" s="90">
        <v>59.149826415200003</v>
      </c>
      <c r="M65" s="89">
        <v>8.8836546443300008</v>
      </c>
      <c r="N65" s="89">
        <v>189.08047941199999</v>
      </c>
      <c r="O65" s="89">
        <v>9.1138989048799992</v>
      </c>
      <c r="P65" s="89">
        <v>38.394667310999999</v>
      </c>
      <c r="Q65" s="107"/>
      <c r="R65" s="92"/>
      <c r="S65" s="92"/>
      <c r="T65" s="107"/>
      <c r="U65" s="107"/>
      <c r="V65" s="107"/>
      <c r="W65" s="107"/>
      <c r="X65" s="181">
        <v>130.80890330123376</v>
      </c>
      <c r="Y65" s="182">
        <v>12.753596698766257</v>
      </c>
      <c r="Z65" s="181">
        <v>34.536718416145604</v>
      </c>
      <c r="AA65" s="182">
        <v>3.4632815838543998</v>
      </c>
      <c r="AB65" s="183" t="s">
        <v>157</v>
      </c>
    </row>
    <row r="66" spans="1:28" x14ac:dyDescent="0.3">
      <c r="A66" s="87" t="s">
        <v>171</v>
      </c>
      <c r="B66" s="88" t="s">
        <v>174</v>
      </c>
      <c r="C66" s="89">
        <v>172.28322262099999</v>
      </c>
      <c r="D66" s="89">
        <v>16.797256790799999</v>
      </c>
      <c r="E66" s="89">
        <v>34.895416147399999</v>
      </c>
      <c r="F66" s="89">
        <v>3.4992511635899999</v>
      </c>
      <c r="G66" s="89">
        <v>41</v>
      </c>
      <c r="H66" s="89">
        <v>41</v>
      </c>
      <c r="I66" s="89">
        <v>-7.5309000000000001E-2</v>
      </c>
      <c r="J66" s="89">
        <v>0</v>
      </c>
      <c r="K66" s="90">
        <v>70.170262535899994</v>
      </c>
      <c r="L66" s="90">
        <v>59.149826415200003</v>
      </c>
      <c r="M66" s="89">
        <v>8.8836546443300008</v>
      </c>
      <c r="N66" s="89">
        <v>189.08047941199999</v>
      </c>
      <c r="O66" s="89">
        <v>9.1138989048799992</v>
      </c>
      <c r="P66" s="89">
        <v>38.394667310999999</v>
      </c>
      <c r="Q66" s="107"/>
      <c r="R66" s="92"/>
      <c r="S66" s="92"/>
      <c r="T66" s="107"/>
      <c r="U66" s="107"/>
      <c r="V66" s="107"/>
      <c r="W66" s="107"/>
      <c r="X66" s="181">
        <v>130.80890330123376</v>
      </c>
      <c r="Y66" s="182">
        <v>12.753596698766257</v>
      </c>
      <c r="Z66" s="181">
        <v>34.536718416145604</v>
      </c>
      <c r="AA66" s="182">
        <v>3.4632815838543998</v>
      </c>
      <c r="AB66" s="183" t="s">
        <v>157</v>
      </c>
    </row>
    <row r="67" spans="1:28" x14ac:dyDescent="0.3">
      <c r="A67" s="87" t="s">
        <v>171</v>
      </c>
      <c r="B67" s="88" t="s">
        <v>173</v>
      </c>
      <c r="C67" s="89">
        <v>152.65555934299999</v>
      </c>
      <c r="D67" s="89">
        <v>17.001577057900001</v>
      </c>
      <c r="E67" s="89">
        <v>30.8150660045</v>
      </c>
      <c r="F67" s="89">
        <v>3.6949327041400002</v>
      </c>
      <c r="G67" s="89">
        <v>41</v>
      </c>
      <c r="H67" s="89">
        <v>41</v>
      </c>
      <c r="I67" s="89">
        <v>-0.62517500000000004</v>
      </c>
      <c r="J67" s="89">
        <v>0</v>
      </c>
      <c r="K67" s="90">
        <v>69.991032372800007</v>
      </c>
      <c r="L67" s="90">
        <v>58.620939536599998</v>
      </c>
      <c r="M67" s="89">
        <v>10.0211387617</v>
      </c>
      <c r="N67" s="89">
        <v>169.65713640000001</v>
      </c>
      <c r="O67" s="89">
        <v>10.706846834</v>
      </c>
      <c r="P67" s="89">
        <v>34.509998708700003</v>
      </c>
      <c r="Q67" s="107"/>
      <c r="R67" s="92"/>
      <c r="S67" s="92"/>
      <c r="T67" s="107"/>
      <c r="U67" s="107"/>
      <c r="V67" s="107"/>
      <c r="W67" s="107"/>
      <c r="X67" s="181">
        <f>C67</f>
        <v>152.65555934299999</v>
      </c>
      <c r="Y67" s="182">
        <f t="shared" ref="Y67:AA68" si="0">D67</f>
        <v>17.001577057900001</v>
      </c>
      <c r="Z67" s="181">
        <f t="shared" si="0"/>
        <v>30.8150660045</v>
      </c>
      <c r="AA67" s="182">
        <f t="shared" si="0"/>
        <v>3.6949327041400002</v>
      </c>
      <c r="AB67" s="183" t="s">
        <v>145</v>
      </c>
    </row>
    <row r="68" spans="1:28" x14ac:dyDescent="0.3">
      <c r="A68" s="87" t="s">
        <v>171</v>
      </c>
      <c r="B68" s="88" t="s">
        <v>172</v>
      </c>
      <c r="C68" s="89">
        <v>152.65555934299999</v>
      </c>
      <c r="D68" s="89">
        <v>17.001577057900001</v>
      </c>
      <c r="E68" s="89">
        <v>30.8150660045</v>
      </c>
      <c r="F68" s="89">
        <v>3.6949327041400002</v>
      </c>
      <c r="G68" s="89">
        <v>41</v>
      </c>
      <c r="H68" s="89">
        <v>41</v>
      </c>
      <c r="I68" s="89">
        <v>-0.59389835999999996</v>
      </c>
      <c r="J68" s="89">
        <v>0</v>
      </c>
      <c r="K68" s="90">
        <v>69.991032372800007</v>
      </c>
      <c r="L68" s="90">
        <v>58.620939536599998</v>
      </c>
      <c r="M68" s="89">
        <v>10.0211387617</v>
      </c>
      <c r="N68" s="89">
        <v>169.65713640000001</v>
      </c>
      <c r="O68" s="89">
        <v>10.706846834</v>
      </c>
      <c r="P68" s="89">
        <v>34.509998708700003</v>
      </c>
      <c r="Q68" s="107"/>
      <c r="R68" s="92"/>
      <c r="S68" s="92"/>
      <c r="T68" s="107"/>
      <c r="U68" s="107"/>
      <c r="V68" s="107"/>
      <c r="W68" s="107"/>
      <c r="X68" s="181">
        <f>C68</f>
        <v>152.65555934299999</v>
      </c>
      <c r="Y68" s="182">
        <f t="shared" si="0"/>
        <v>17.001577057900001</v>
      </c>
      <c r="Z68" s="181">
        <f t="shared" si="0"/>
        <v>30.8150660045</v>
      </c>
      <c r="AA68" s="182">
        <f t="shared" si="0"/>
        <v>3.6949327041400002</v>
      </c>
      <c r="AB68" s="183" t="s">
        <v>145</v>
      </c>
    </row>
    <row r="69" spans="1:28" ht="14.5" thickBot="1" x14ac:dyDescent="0.35">
      <c r="A69" s="98" t="s">
        <v>171</v>
      </c>
      <c r="B69" s="99" t="s">
        <v>170</v>
      </c>
      <c r="C69" s="100">
        <v>172.28322262099999</v>
      </c>
      <c r="D69" s="100">
        <v>16.797256790799999</v>
      </c>
      <c r="E69" s="100">
        <v>34.895416147399999</v>
      </c>
      <c r="F69" s="100">
        <v>3.4992511635899999</v>
      </c>
      <c r="G69" s="100">
        <v>41</v>
      </c>
      <c r="H69" s="100">
        <v>41</v>
      </c>
      <c r="I69" s="100">
        <v>0</v>
      </c>
      <c r="J69" s="100">
        <v>0</v>
      </c>
      <c r="K69" s="101">
        <v>70.170262535899994</v>
      </c>
      <c r="L69" s="101">
        <v>59.149826415200003</v>
      </c>
      <c r="M69" s="100">
        <v>8.8836546443300008</v>
      </c>
      <c r="N69" s="100">
        <v>189.08047941199999</v>
      </c>
      <c r="O69" s="100">
        <v>9.1138989048799992</v>
      </c>
      <c r="P69" s="100">
        <v>38.394667310999999</v>
      </c>
      <c r="Q69" s="108" t="s">
        <v>169</v>
      </c>
      <c r="R69" s="103">
        <v>143.5625</v>
      </c>
      <c r="S69" s="103">
        <v>38</v>
      </c>
      <c r="T69" s="108">
        <v>41</v>
      </c>
      <c r="U69" s="108">
        <v>41</v>
      </c>
      <c r="V69" s="131">
        <f>(100/N69*R69)-100</f>
        <v>-24.073336154822115</v>
      </c>
      <c r="W69" s="131">
        <f>(100/P69*S69)-100</f>
        <v>-1.0279222054541179</v>
      </c>
      <c r="X69" s="184">
        <f>R69-Y69</f>
        <v>130.80890330123376</v>
      </c>
      <c r="Y69" s="185">
        <f>R69/100*M69</f>
        <v>12.753596698766257</v>
      </c>
      <c r="Z69" s="184">
        <f>S69-AA69</f>
        <v>34.536718416145604</v>
      </c>
      <c r="AA69" s="185">
        <f>S69/100*O69</f>
        <v>3.4632815838543998</v>
      </c>
      <c r="AB69" s="186" t="s">
        <v>157</v>
      </c>
    </row>
    <row r="70" spans="1:28" x14ac:dyDescent="0.3">
      <c r="A70" s="109" t="s">
        <v>163</v>
      </c>
      <c r="B70" s="110" t="s">
        <v>168</v>
      </c>
      <c r="C70" s="111">
        <v>271.98913380900001</v>
      </c>
      <c r="D70" s="111">
        <v>30.877236381700001</v>
      </c>
      <c r="E70" s="111">
        <v>55.363948381999997</v>
      </c>
      <c r="F70" s="111">
        <v>5.9414685132000002</v>
      </c>
      <c r="G70" s="111">
        <v>41</v>
      </c>
      <c r="H70" s="111">
        <v>42</v>
      </c>
      <c r="I70" s="111">
        <v>4.3818789999999996</v>
      </c>
      <c r="J70" s="111">
        <v>0.69093950000000004</v>
      </c>
      <c r="K70" s="80">
        <v>72.909900431200001</v>
      </c>
      <c r="L70" s="80">
        <v>63.722022034799998</v>
      </c>
      <c r="M70" s="111">
        <v>10.1950032822</v>
      </c>
      <c r="N70" s="111">
        <v>302.86637019</v>
      </c>
      <c r="O70" s="111">
        <v>9.6915881403299995</v>
      </c>
      <c r="P70" s="111">
        <v>61.305416895199997</v>
      </c>
      <c r="Q70" s="121" t="s">
        <v>167</v>
      </c>
      <c r="R70" s="84">
        <v>322</v>
      </c>
      <c r="S70" s="84">
        <v>68.25</v>
      </c>
      <c r="T70" s="121">
        <v>41</v>
      </c>
      <c r="U70" s="121">
        <v>42</v>
      </c>
      <c r="V70" s="130">
        <f>(100/N70*R70)-100</f>
        <v>6.3175154765439032</v>
      </c>
      <c r="W70" s="130">
        <f>(100/P70*S70)-100</f>
        <v>11.327845819353271</v>
      </c>
      <c r="X70" s="181">
        <f>R70-Y70</f>
        <v>289.17208943131601</v>
      </c>
      <c r="Y70" s="182">
        <f>R70/100*M70</f>
        <v>32.827910568684004</v>
      </c>
      <c r="Z70" s="181">
        <f>S70-AA70</f>
        <v>61.635491094224776</v>
      </c>
      <c r="AA70" s="182">
        <f>S70/100*O70</f>
        <v>6.6145089057752244</v>
      </c>
      <c r="AB70" s="183" t="s">
        <v>157</v>
      </c>
    </row>
    <row r="71" spans="1:28" x14ac:dyDescent="0.3">
      <c r="A71" s="87" t="s">
        <v>163</v>
      </c>
      <c r="B71" s="88" t="s">
        <v>166</v>
      </c>
      <c r="C71" s="89">
        <v>271.98913380900001</v>
      </c>
      <c r="D71" s="89">
        <v>30.877236381700001</v>
      </c>
      <c r="E71" s="89">
        <v>55.363948381999997</v>
      </c>
      <c r="F71" s="89">
        <v>5.9414685132000002</v>
      </c>
      <c r="G71" s="89">
        <v>41</v>
      </c>
      <c r="H71" s="89">
        <v>42</v>
      </c>
      <c r="I71" s="89">
        <v>4.6968290000000001</v>
      </c>
      <c r="J71" s="89">
        <v>0.84841449999999996</v>
      </c>
      <c r="K71" s="90">
        <v>72.995596647200003</v>
      </c>
      <c r="L71" s="90">
        <v>63.807718219100003</v>
      </c>
      <c r="M71" s="89">
        <v>10.1950032822</v>
      </c>
      <c r="N71" s="89">
        <v>302.86637019</v>
      </c>
      <c r="O71" s="89">
        <v>9.6915881403299995</v>
      </c>
      <c r="P71" s="89">
        <v>61.305416895199997</v>
      </c>
      <c r="Q71" s="107"/>
      <c r="R71" s="92"/>
      <c r="S71" s="92"/>
      <c r="T71" s="107"/>
      <c r="U71" s="107"/>
      <c r="V71" s="107"/>
      <c r="W71" s="107"/>
      <c r="X71" s="181">
        <v>289.17208943131601</v>
      </c>
      <c r="Y71" s="182">
        <v>32.827910568684004</v>
      </c>
      <c r="Z71" s="181">
        <v>61.635491094224776</v>
      </c>
      <c r="AA71" s="182">
        <v>6.6145089057752244</v>
      </c>
      <c r="AB71" s="183" t="s">
        <v>157</v>
      </c>
    </row>
    <row r="72" spans="1:28" x14ac:dyDescent="0.3">
      <c r="A72" s="87" t="s">
        <v>163</v>
      </c>
      <c r="B72" s="88" t="s">
        <v>165</v>
      </c>
      <c r="C72" s="89">
        <v>271.98913380900001</v>
      </c>
      <c r="D72" s="89">
        <v>30.877236381700001</v>
      </c>
      <c r="E72" s="89">
        <v>55.363948381999997</v>
      </c>
      <c r="F72" s="89">
        <v>5.9414685132000002</v>
      </c>
      <c r="G72" s="89">
        <v>41</v>
      </c>
      <c r="H72" s="89">
        <v>42</v>
      </c>
      <c r="I72" s="89">
        <v>3.2540910300000001</v>
      </c>
      <c r="J72" s="89">
        <v>0.127045515</v>
      </c>
      <c r="K72" s="90">
        <v>72.614691865799998</v>
      </c>
      <c r="L72" s="90">
        <v>63.426813583399998</v>
      </c>
      <c r="M72" s="89">
        <v>10.1950032822</v>
      </c>
      <c r="N72" s="89">
        <v>302.86637019</v>
      </c>
      <c r="O72" s="89">
        <v>9.6915881403299995</v>
      </c>
      <c r="P72" s="89">
        <v>61.305416895199997</v>
      </c>
      <c r="Q72" s="107"/>
      <c r="R72" s="92"/>
      <c r="S72" s="92"/>
      <c r="T72" s="107"/>
      <c r="U72" s="107"/>
      <c r="V72" s="107"/>
      <c r="W72" s="107"/>
      <c r="X72" s="181">
        <v>289.17208943131601</v>
      </c>
      <c r="Y72" s="182">
        <v>32.827910568684004</v>
      </c>
      <c r="Z72" s="181">
        <v>61.635491094224776</v>
      </c>
      <c r="AA72" s="182">
        <v>6.6145089057752244</v>
      </c>
      <c r="AB72" s="183" t="s">
        <v>157</v>
      </c>
    </row>
    <row r="73" spans="1:28" x14ac:dyDescent="0.3">
      <c r="A73" s="87" t="s">
        <v>163</v>
      </c>
      <c r="B73" s="88" t="s">
        <v>164</v>
      </c>
      <c r="C73" s="89">
        <v>271.98913380900001</v>
      </c>
      <c r="D73" s="89">
        <v>30.877236381700001</v>
      </c>
      <c r="E73" s="89">
        <v>55.363948381999997</v>
      </c>
      <c r="F73" s="89">
        <v>5.9414685132000002</v>
      </c>
      <c r="G73" s="89">
        <v>41</v>
      </c>
      <c r="H73" s="89">
        <v>42</v>
      </c>
      <c r="I73" s="89">
        <v>3.87166955</v>
      </c>
      <c r="J73" s="89">
        <v>0.43583477500000001</v>
      </c>
      <c r="K73" s="90">
        <v>72.774086905100006</v>
      </c>
      <c r="L73" s="90">
        <v>63.586208560099998</v>
      </c>
      <c r="M73" s="89">
        <v>10.1950032822</v>
      </c>
      <c r="N73" s="89">
        <v>302.86637019</v>
      </c>
      <c r="O73" s="89">
        <v>9.6915881403299995</v>
      </c>
      <c r="P73" s="89">
        <v>61.305416895199997</v>
      </c>
      <c r="Q73" s="107"/>
      <c r="R73" s="92"/>
      <c r="S73" s="92"/>
      <c r="T73" s="107"/>
      <c r="U73" s="107"/>
      <c r="V73" s="107"/>
      <c r="W73" s="107"/>
      <c r="X73" s="181">
        <v>289.17208943131601</v>
      </c>
      <c r="Y73" s="182">
        <v>32.827910568684004</v>
      </c>
      <c r="Z73" s="181">
        <v>61.635491094224776</v>
      </c>
      <c r="AA73" s="182">
        <v>6.6145089057752244</v>
      </c>
      <c r="AB73" s="183" t="s">
        <v>157</v>
      </c>
    </row>
    <row r="74" spans="1:28" ht="14.5" thickBot="1" x14ac:dyDescent="0.35">
      <c r="A74" s="98" t="s">
        <v>163</v>
      </c>
      <c r="B74" s="99" t="s">
        <v>162</v>
      </c>
      <c r="C74" s="100">
        <v>271.98913380900001</v>
      </c>
      <c r="D74" s="100">
        <v>30.877236381700001</v>
      </c>
      <c r="E74" s="100">
        <v>55.363948381999997</v>
      </c>
      <c r="F74" s="100">
        <v>5.9414685132000002</v>
      </c>
      <c r="G74" s="100">
        <v>41</v>
      </c>
      <c r="H74" s="100">
        <v>42</v>
      </c>
      <c r="I74" s="100">
        <v>4.3819159399999998</v>
      </c>
      <c r="J74" s="100">
        <v>0.69095797000000003</v>
      </c>
      <c r="K74" s="101">
        <v>72.909910399300003</v>
      </c>
      <c r="L74" s="101">
        <v>63.722032002799999</v>
      </c>
      <c r="M74" s="100">
        <v>10.1950032822</v>
      </c>
      <c r="N74" s="100">
        <v>302.86637019</v>
      </c>
      <c r="O74" s="100">
        <v>9.6915881403299995</v>
      </c>
      <c r="P74" s="100">
        <v>61.305416895199997</v>
      </c>
      <c r="Q74" s="108"/>
      <c r="R74" s="103"/>
      <c r="S74" s="103"/>
      <c r="T74" s="108"/>
      <c r="U74" s="108"/>
      <c r="V74" s="108"/>
      <c r="W74" s="108"/>
      <c r="X74" s="184">
        <v>289.17208943131601</v>
      </c>
      <c r="Y74" s="185">
        <v>32.827910568684004</v>
      </c>
      <c r="Z74" s="184">
        <v>61.635491094224776</v>
      </c>
      <c r="AA74" s="185">
        <v>6.6145089057752244</v>
      </c>
      <c r="AB74" s="186" t="s">
        <v>157</v>
      </c>
    </row>
    <row r="75" spans="1:28" x14ac:dyDescent="0.3">
      <c r="A75" s="109" t="s">
        <v>160</v>
      </c>
      <c r="B75" s="110" t="s">
        <v>161</v>
      </c>
      <c r="C75" s="111">
        <v>203.51928099599999</v>
      </c>
      <c r="D75" s="111">
        <v>14.4762669816</v>
      </c>
      <c r="E75" s="111">
        <v>40.973409594400003</v>
      </c>
      <c r="F75" s="111">
        <v>3.3078428582199999</v>
      </c>
      <c r="G75" s="111">
        <v>38</v>
      </c>
      <c r="H75" s="111">
        <v>39</v>
      </c>
      <c r="I75" s="111">
        <v>5.8720119999999998</v>
      </c>
      <c r="J75" s="111">
        <v>1.4360059999999999</v>
      </c>
      <c r="K75" s="80">
        <v>70.925936952900003</v>
      </c>
      <c r="L75" s="80">
        <v>60.713415714</v>
      </c>
      <c r="M75" s="111">
        <v>6.6406250567700003</v>
      </c>
      <c r="N75" s="111">
        <v>217.995547977</v>
      </c>
      <c r="O75" s="111">
        <v>7.4700752011500002</v>
      </c>
      <c r="P75" s="111">
        <v>44.2812524526</v>
      </c>
      <c r="Q75" s="121" t="s">
        <v>158</v>
      </c>
      <c r="R75" s="84"/>
      <c r="S75" s="84"/>
      <c r="T75" s="121"/>
      <c r="U75" s="121"/>
      <c r="V75" s="121"/>
      <c r="W75" s="121"/>
      <c r="X75" s="178">
        <v>166.97665186376884</v>
      </c>
      <c r="Y75" s="179">
        <v>11.877000450531741</v>
      </c>
      <c r="Z75" s="178">
        <v>21.875611607305167</v>
      </c>
      <c r="AA75" s="179">
        <v>1.7660498928639612</v>
      </c>
      <c r="AB75" s="180" t="s">
        <v>157</v>
      </c>
    </row>
    <row r="76" spans="1:28" ht="14.5" thickBot="1" x14ac:dyDescent="0.35">
      <c r="A76" s="98" t="s">
        <v>160</v>
      </c>
      <c r="B76" s="99" t="s">
        <v>159</v>
      </c>
      <c r="C76" s="100">
        <v>203.51928099599999</v>
      </c>
      <c r="D76" s="100">
        <v>14.4762669816</v>
      </c>
      <c r="E76" s="100">
        <v>40.973409594400003</v>
      </c>
      <c r="F76" s="100">
        <v>3.3078428582199999</v>
      </c>
      <c r="G76" s="100">
        <v>38</v>
      </c>
      <c r="H76" s="100">
        <v>39</v>
      </c>
      <c r="I76" s="100">
        <v>2.5949779999999998</v>
      </c>
      <c r="J76" s="100">
        <v>0</v>
      </c>
      <c r="K76" s="101">
        <v>70.148850054999997</v>
      </c>
      <c r="L76" s="101">
        <v>59.9363294694</v>
      </c>
      <c r="M76" s="100">
        <v>6.6406250567700003</v>
      </c>
      <c r="N76" s="100">
        <v>217.995547977</v>
      </c>
      <c r="O76" s="100">
        <v>7.4700752011500002</v>
      </c>
      <c r="P76" s="100">
        <v>44.2812524526</v>
      </c>
      <c r="Q76" s="108" t="s">
        <v>158</v>
      </c>
      <c r="R76" s="103"/>
      <c r="S76" s="103"/>
      <c r="T76" s="108"/>
      <c r="U76" s="108"/>
      <c r="V76" s="108"/>
      <c r="W76" s="108"/>
      <c r="X76" s="184">
        <v>166.97665186376884</v>
      </c>
      <c r="Y76" s="185">
        <v>11.877000450531741</v>
      </c>
      <c r="Z76" s="184">
        <v>21.875611607305167</v>
      </c>
      <c r="AA76" s="185">
        <v>1.7660498928639612</v>
      </c>
      <c r="AB76" s="186" t="s">
        <v>157</v>
      </c>
    </row>
    <row r="77" spans="1:28" x14ac:dyDescent="0.3">
      <c r="A77" s="109" t="s">
        <v>153</v>
      </c>
      <c r="B77" s="110" t="s">
        <v>156</v>
      </c>
      <c r="C77" s="111">
        <v>96.453109551799997</v>
      </c>
      <c r="D77" s="111">
        <v>11.977228609599999</v>
      </c>
      <c r="E77" s="111">
        <v>14.605575224600001</v>
      </c>
      <c r="F77" s="111">
        <v>2.8250469281799999</v>
      </c>
      <c r="G77" s="111">
        <v>40</v>
      </c>
      <c r="H77" s="111">
        <v>40</v>
      </c>
      <c r="I77" s="111">
        <v>0.36344199999999999</v>
      </c>
      <c r="J77" s="111">
        <v>0</v>
      </c>
      <c r="K77" s="80">
        <v>68.2937015487</v>
      </c>
      <c r="L77" s="80">
        <v>56.4216614662</v>
      </c>
      <c r="M77" s="111">
        <v>11.046012410099999</v>
      </c>
      <c r="N77" s="111">
        <v>108.43033816099999</v>
      </c>
      <c r="O77" s="111">
        <v>16.207378620299998</v>
      </c>
      <c r="P77" s="111">
        <v>17.430622152800002</v>
      </c>
      <c r="Q77" s="121"/>
      <c r="R77" s="84"/>
      <c r="S77" s="84"/>
      <c r="T77" s="121"/>
      <c r="U77" s="121"/>
      <c r="V77" s="121"/>
      <c r="W77" s="121"/>
      <c r="X77" s="181">
        <f>C77</f>
        <v>96.453109551799997</v>
      </c>
      <c r="Y77" s="182">
        <f t="shared" ref="Y77:AA85" si="1">D77</f>
        <v>11.977228609599999</v>
      </c>
      <c r="Z77" s="181">
        <f t="shared" si="1"/>
        <v>14.605575224600001</v>
      </c>
      <c r="AA77" s="182">
        <f t="shared" si="1"/>
        <v>2.8250469281799999</v>
      </c>
      <c r="AB77" s="183" t="s">
        <v>145</v>
      </c>
    </row>
    <row r="78" spans="1:28" x14ac:dyDescent="0.3">
      <c r="A78" s="87" t="s">
        <v>153</v>
      </c>
      <c r="B78" s="88" t="s">
        <v>155</v>
      </c>
      <c r="C78" s="89">
        <v>96.453109551799997</v>
      </c>
      <c r="D78" s="89">
        <v>3.08437146672</v>
      </c>
      <c r="E78" s="89">
        <v>14.605575224600001</v>
      </c>
      <c r="F78" s="89">
        <v>0.32504692818199998</v>
      </c>
      <c r="G78" s="89">
        <v>40</v>
      </c>
      <c r="H78" s="89">
        <v>40</v>
      </c>
      <c r="I78" s="89">
        <v>0.32442100000000001</v>
      </c>
      <c r="J78" s="89">
        <v>0</v>
      </c>
      <c r="K78" s="90">
        <v>65.471948925899994</v>
      </c>
      <c r="L78" s="90">
        <v>51.8579239906</v>
      </c>
      <c r="M78" s="89">
        <v>3.09870355886</v>
      </c>
      <c r="N78" s="89">
        <v>99.537481018500003</v>
      </c>
      <c r="O78" s="89">
        <v>2.1770487850800002</v>
      </c>
      <c r="P78" s="89">
        <v>14.9306221528</v>
      </c>
      <c r="Q78" s="107"/>
      <c r="R78" s="92"/>
      <c r="S78" s="92"/>
      <c r="T78" s="107"/>
      <c r="U78" s="107"/>
      <c r="V78" s="107"/>
      <c r="W78" s="107"/>
      <c r="X78" s="181">
        <f t="shared" ref="X78:X80" si="2">C78</f>
        <v>96.453109551799997</v>
      </c>
      <c r="Y78" s="182">
        <f t="shared" si="1"/>
        <v>3.08437146672</v>
      </c>
      <c r="Z78" s="181">
        <f t="shared" si="1"/>
        <v>14.605575224600001</v>
      </c>
      <c r="AA78" s="182">
        <f t="shared" si="1"/>
        <v>0.32504692818199998</v>
      </c>
      <c r="AB78" s="183" t="s">
        <v>145</v>
      </c>
    </row>
    <row r="79" spans="1:28" x14ac:dyDescent="0.3">
      <c r="A79" s="87" t="s">
        <v>153</v>
      </c>
      <c r="B79" s="88" t="s">
        <v>154</v>
      </c>
      <c r="C79" s="89">
        <v>96.453109551799997</v>
      </c>
      <c r="D79" s="89">
        <v>3.08437146672</v>
      </c>
      <c r="E79" s="89">
        <v>14.605575224600001</v>
      </c>
      <c r="F79" s="89">
        <v>0.32504692818199998</v>
      </c>
      <c r="G79" s="89">
        <v>40</v>
      </c>
      <c r="H79" s="89">
        <v>40</v>
      </c>
      <c r="I79" s="89">
        <v>0.69148900000000002</v>
      </c>
      <c r="J79" s="89">
        <v>0</v>
      </c>
      <c r="K79" s="90">
        <v>65.471948925899994</v>
      </c>
      <c r="L79" s="90">
        <v>51.8579239906</v>
      </c>
      <c r="M79" s="89">
        <v>3.09870355886</v>
      </c>
      <c r="N79" s="89">
        <v>99.537481018500003</v>
      </c>
      <c r="O79" s="89">
        <v>2.1770487850800002</v>
      </c>
      <c r="P79" s="89">
        <v>14.9306221528</v>
      </c>
      <c r="Q79" s="107"/>
      <c r="R79" s="92"/>
      <c r="S79" s="92"/>
      <c r="T79" s="107"/>
      <c r="U79" s="107"/>
      <c r="V79" s="107"/>
      <c r="W79" s="107"/>
      <c r="X79" s="181">
        <f t="shared" si="2"/>
        <v>96.453109551799997</v>
      </c>
      <c r="Y79" s="182">
        <f t="shared" si="1"/>
        <v>3.08437146672</v>
      </c>
      <c r="Z79" s="181">
        <f t="shared" si="1"/>
        <v>14.605575224600001</v>
      </c>
      <c r="AA79" s="182">
        <f t="shared" si="1"/>
        <v>0.32504692818199998</v>
      </c>
      <c r="AB79" s="183" t="s">
        <v>145</v>
      </c>
    </row>
    <row r="80" spans="1:28" ht="14.5" thickBot="1" x14ac:dyDescent="0.35">
      <c r="A80" s="87" t="s">
        <v>153</v>
      </c>
      <c r="B80" s="88" t="s">
        <v>152</v>
      </c>
      <c r="C80" s="89">
        <v>96.453109551799997</v>
      </c>
      <c r="D80" s="89">
        <v>3.08437146672</v>
      </c>
      <c r="E80" s="89">
        <v>14.605575224600001</v>
      </c>
      <c r="F80" s="89">
        <v>0.32504692818199998</v>
      </c>
      <c r="G80" s="89">
        <v>40</v>
      </c>
      <c r="H80" s="89">
        <v>40</v>
      </c>
      <c r="I80" s="89">
        <v>0.45413100000000001</v>
      </c>
      <c r="J80" s="89">
        <v>0</v>
      </c>
      <c r="K80" s="90">
        <v>65.471948925899994</v>
      </c>
      <c r="L80" s="90">
        <v>51.8579239906</v>
      </c>
      <c r="M80" s="89">
        <v>3.09870355886</v>
      </c>
      <c r="N80" s="89">
        <v>99.537481018500003</v>
      </c>
      <c r="O80" s="89">
        <v>2.1770487850800002</v>
      </c>
      <c r="P80" s="89">
        <v>14.9306221528</v>
      </c>
      <c r="Q80" s="107"/>
      <c r="R80" s="92"/>
      <c r="S80" s="92"/>
      <c r="T80" s="107"/>
      <c r="U80" s="107"/>
      <c r="V80" s="108"/>
      <c r="W80" s="108"/>
      <c r="X80" s="184">
        <f t="shared" si="2"/>
        <v>96.453109551799997</v>
      </c>
      <c r="Y80" s="185">
        <f t="shared" si="1"/>
        <v>3.08437146672</v>
      </c>
      <c r="Z80" s="184">
        <f t="shared" si="1"/>
        <v>14.605575224600001</v>
      </c>
      <c r="AA80" s="185">
        <f t="shared" si="1"/>
        <v>0.32504692818199998</v>
      </c>
      <c r="AB80" s="186" t="s">
        <v>145</v>
      </c>
    </row>
    <row r="81" spans="1:28" x14ac:dyDescent="0.3">
      <c r="A81" s="109" t="s">
        <v>147</v>
      </c>
      <c r="B81" s="110" t="s">
        <v>151</v>
      </c>
      <c r="C81" s="111">
        <v>256.83639335599997</v>
      </c>
      <c r="D81" s="111">
        <v>20.4296524144</v>
      </c>
      <c r="E81" s="111">
        <v>52.109755613399997</v>
      </c>
      <c r="F81" s="111">
        <v>3.6327392549800002</v>
      </c>
      <c r="G81" s="111">
        <v>45</v>
      </c>
      <c r="H81" s="111">
        <v>45</v>
      </c>
      <c r="I81" s="111">
        <v>-0.78120400000000001</v>
      </c>
      <c r="J81" s="111">
        <v>0</v>
      </c>
      <c r="K81" s="80">
        <v>71.411252756500005</v>
      </c>
      <c r="L81" s="80">
        <v>61.649969557699997</v>
      </c>
      <c r="M81" s="111">
        <v>7.3682489168799998</v>
      </c>
      <c r="N81" s="111">
        <v>277.26604577000001</v>
      </c>
      <c r="O81" s="111">
        <v>6.5170015507199999</v>
      </c>
      <c r="P81" s="111">
        <v>55.742494868400001</v>
      </c>
      <c r="Q81" s="121" t="s">
        <v>150</v>
      </c>
      <c r="R81" s="84"/>
      <c r="S81" s="84"/>
      <c r="T81" s="121">
        <v>45</v>
      </c>
      <c r="U81" s="121">
        <v>45</v>
      </c>
      <c r="V81" s="121"/>
      <c r="W81" s="121"/>
      <c r="X81" s="181">
        <f>C81</f>
        <v>256.83639335599997</v>
      </c>
      <c r="Y81" s="182">
        <f t="shared" si="1"/>
        <v>20.4296524144</v>
      </c>
      <c r="Z81" s="181">
        <f t="shared" si="1"/>
        <v>52.109755613399997</v>
      </c>
      <c r="AA81" s="182">
        <f t="shared" si="1"/>
        <v>3.6327392549800002</v>
      </c>
      <c r="AB81" s="183" t="s">
        <v>145</v>
      </c>
    </row>
    <row r="82" spans="1:28" x14ac:dyDescent="0.3">
      <c r="A82" s="87" t="s">
        <v>147</v>
      </c>
      <c r="B82" s="88" t="s">
        <v>149</v>
      </c>
      <c r="C82" s="89">
        <v>409.06222672899997</v>
      </c>
      <c r="D82" s="89">
        <v>35.666180495500001</v>
      </c>
      <c r="E82" s="89">
        <v>75.310725956699997</v>
      </c>
      <c r="F82" s="89">
        <v>6.5127302725799998</v>
      </c>
      <c r="G82" s="89">
        <v>45</v>
      </c>
      <c r="H82" s="89">
        <v>45</v>
      </c>
      <c r="I82" s="89">
        <v>-1.866751</v>
      </c>
      <c r="J82" s="89">
        <v>0</v>
      </c>
      <c r="K82" s="90">
        <v>73.649488092300004</v>
      </c>
      <c r="L82" s="90">
        <v>65.409196759799997</v>
      </c>
      <c r="M82" s="89">
        <v>8.0197666522199995</v>
      </c>
      <c r="N82" s="89">
        <v>444.72840722400002</v>
      </c>
      <c r="O82" s="89">
        <v>7.9594905577299997</v>
      </c>
      <c r="P82" s="89">
        <v>81.823456229300007</v>
      </c>
      <c r="Q82" s="107"/>
      <c r="R82" s="92"/>
      <c r="S82" s="92"/>
      <c r="T82" s="107"/>
      <c r="U82" s="107"/>
      <c r="V82" s="107"/>
      <c r="W82" s="107"/>
      <c r="X82" s="181">
        <f t="shared" ref="X82:X84" si="3">C82</f>
        <v>409.06222672899997</v>
      </c>
      <c r="Y82" s="182">
        <f t="shared" si="1"/>
        <v>35.666180495500001</v>
      </c>
      <c r="Z82" s="181">
        <f t="shared" si="1"/>
        <v>75.310725956699997</v>
      </c>
      <c r="AA82" s="182">
        <f t="shared" si="1"/>
        <v>6.5127302725799998</v>
      </c>
      <c r="AB82" s="183" t="s">
        <v>145</v>
      </c>
    </row>
    <row r="83" spans="1:28" x14ac:dyDescent="0.3">
      <c r="A83" s="87" t="s">
        <v>147</v>
      </c>
      <c r="B83" s="88" t="s">
        <v>148</v>
      </c>
      <c r="C83" s="89">
        <v>256.83639335599997</v>
      </c>
      <c r="D83" s="89">
        <v>20.4296524144</v>
      </c>
      <c r="E83" s="89">
        <v>52.109755613399997</v>
      </c>
      <c r="F83" s="89">
        <v>3.6327392549800002</v>
      </c>
      <c r="G83" s="89">
        <v>45</v>
      </c>
      <c r="H83" s="89">
        <v>45</v>
      </c>
      <c r="I83" s="89">
        <v>-2.2501009999999999</v>
      </c>
      <c r="J83" s="89">
        <v>0</v>
      </c>
      <c r="K83" s="90">
        <v>71.411252756500005</v>
      </c>
      <c r="L83" s="90">
        <v>61.649969557699997</v>
      </c>
      <c r="M83" s="89">
        <v>7.3682489168799998</v>
      </c>
      <c r="N83" s="89">
        <v>277.26604577000001</v>
      </c>
      <c r="O83" s="89">
        <v>6.5170015507199999</v>
      </c>
      <c r="P83" s="89">
        <v>55.742494868400001</v>
      </c>
      <c r="Q83" s="107"/>
      <c r="R83" s="92"/>
      <c r="S83" s="92"/>
      <c r="T83" s="107"/>
      <c r="U83" s="107"/>
      <c r="V83" s="107"/>
      <c r="W83" s="107"/>
      <c r="X83" s="181">
        <f t="shared" si="3"/>
        <v>256.83639335599997</v>
      </c>
      <c r="Y83" s="182">
        <f t="shared" si="1"/>
        <v>20.4296524144</v>
      </c>
      <c r="Z83" s="181">
        <f t="shared" si="1"/>
        <v>52.109755613399997</v>
      </c>
      <c r="AA83" s="182">
        <f t="shared" si="1"/>
        <v>3.6327392549800002</v>
      </c>
      <c r="AB83" s="183" t="s">
        <v>145</v>
      </c>
    </row>
    <row r="84" spans="1:28" ht="14.5" thickBot="1" x14ac:dyDescent="0.35">
      <c r="A84" s="98" t="s">
        <v>147</v>
      </c>
      <c r="B84" s="99" t="s">
        <v>146</v>
      </c>
      <c r="C84" s="100">
        <v>256.83639335599997</v>
      </c>
      <c r="D84" s="100">
        <v>20.4296524144</v>
      </c>
      <c r="E84" s="100">
        <v>52.109755613399997</v>
      </c>
      <c r="F84" s="100">
        <v>3.6327392549800002</v>
      </c>
      <c r="G84" s="100">
        <v>45</v>
      </c>
      <c r="H84" s="100">
        <v>45</v>
      </c>
      <c r="I84" s="100">
        <v>-0.46317700000000001</v>
      </c>
      <c r="J84" s="100">
        <v>0</v>
      </c>
      <c r="K84" s="101">
        <v>71.411252756500005</v>
      </c>
      <c r="L84" s="101">
        <v>61.649969557699997</v>
      </c>
      <c r="M84" s="100">
        <v>7.3682489168799998</v>
      </c>
      <c r="N84" s="100">
        <v>277.26604577000001</v>
      </c>
      <c r="O84" s="100">
        <v>6.5170015507199999</v>
      </c>
      <c r="P84" s="100">
        <v>55.742494868400001</v>
      </c>
      <c r="Q84" s="108"/>
      <c r="R84" s="103"/>
      <c r="S84" s="103"/>
      <c r="T84" s="108"/>
      <c r="U84" s="108"/>
      <c r="V84" s="108"/>
      <c r="W84" s="108"/>
      <c r="X84" s="184">
        <f t="shared" si="3"/>
        <v>256.83639335599997</v>
      </c>
      <c r="Y84" s="185">
        <f t="shared" si="1"/>
        <v>20.4296524144</v>
      </c>
      <c r="Z84" s="184">
        <f t="shared" si="1"/>
        <v>52.109755613399997</v>
      </c>
      <c r="AA84" s="185">
        <f t="shared" si="1"/>
        <v>3.6327392549800002</v>
      </c>
      <c r="AB84" s="186" t="s">
        <v>145</v>
      </c>
    </row>
    <row r="85" spans="1:28" x14ac:dyDescent="0.3">
      <c r="A85" s="109" t="s">
        <v>283</v>
      </c>
      <c r="B85" s="110" t="s">
        <v>284</v>
      </c>
      <c r="C85" s="111">
        <v>233.62151380399999</v>
      </c>
      <c r="D85" s="111">
        <v>17.7938470293</v>
      </c>
      <c r="E85" s="111">
        <v>35.492684518600001</v>
      </c>
      <c r="F85" s="111">
        <v>2.2196196064199998</v>
      </c>
      <c r="G85" s="111">
        <v>39</v>
      </c>
      <c r="H85" s="111">
        <v>40</v>
      </c>
      <c r="I85" s="111">
        <v>1.142093</v>
      </c>
      <c r="J85" s="125"/>
      <c r="K85" s="111">
        <v>70.9004273579</v>
      </c>
      <c r="L85" s="111">
        <v>58.055754746799998</v>
      </c>
      <c r="M85" s="111">
        <v>7.0774701157299997</v>
      </c>
      <c r="N85" s="111">
        <v>251.41536083299999</v>
      </c>
      <c r="O85" s="111">
        <v>5.8856642624099997</v>
      </c>
      <c r="P85" s="111">
        <v>37.712304125000003</v>
      </c>
      <c r="Q85" s="121"/>
      <c r="R85" s="84"/>
      <c r="S85" s="84"/>
      <c r="T85" s="121"/>
      <c r="U85" s="121"/>
      <c r="V85" s="121"/>
      <c r="W85" s="121"/>
      <c r="X85" s="178">
        <f>C85</f>
        <v>233.62151380399999</v>
      </c>
      <c r="Y85" s="179">
        <f t="shared" si="1"/>
        <v>17.7938470293</v>
      </c>
      <c r="Z85" s="178">
        <f t="shared" si="1"/>
        <v>35.492684518600001</v>
      </c>
      <c r="AA85" s="179">
        <f t="shared" si="1"/>
        <v>2.2196196064199998</v>
      </c>
      <c r="AB85" s="180" t="s">
        <v>145</v>
      </c>
    </row>
    <row r="86" spans="1:28" x14ac:dyDescent="0.3">
      <c r="A86" s="87" t="s">
        <v>283</v>
      </c>
      <c r="B86" s="88" t="s">
        <v>285</v>
      </c>
      <c r="C86" s="89">
        <v>105.14283604000001</v>
      </c>
      <c r="D86" s="89">
        <v>5.2348207343700004</v>
      </c>
      <c r="E86" s="89">
        <v>15.963860649200001</v>
      </c>
      <c r="F86" s="89">
        <v>0.59278786695999997</v>
      </c>
      <c r="G86" s="89">
        <v>39</v>
      </c>
      <c r="H86" s="89">
        <v>40</v>
      </c>
      <c r="I86" s="89">
        <v>1.5630609499999999</v>
      </c>
      <c r="J86" s="126"/>
      <c r="K86" s="89">
        <v>66.567252646599997</v>
      </c>
      <c r="L86" s="89">
        <v>52.894973204400003</v>
      </c>
      <c r="M86" s="89">
        <v>4.74264528471</v>
      </c>
      <c r="N86" s="89">
        <v>110.377656774</v>
      </c>
      <c r="O86" s="89">
        <v>3.5803614867000002</v>
      </c>
      <c r="P86" s="89">
        <v>16.556648516100001</v>
      </c>
      <c r="Q86" s="107" t="s">
        <v>286</v>
      </c>
      <c r="R86" s="92">
        <f>1579/16</f>
        <v>98.6875</v>
      </c>
      <c r="S86" s="92">
        <f>219/8</f>
        <v>27.375</v>
      </c>
      <c r="T86" s="107">
        <v>39</v>
      </c>
      <c r="U86" s="107">
        <v>40</v>
      </c>
      <c r="V86" s="130">
        <f>(100/N86*R86)-100</f>
        <v>-10.591053584273652</v>
      </c>
      <c r="W86" s="130">
        <f>(100/P86*S86)-100</f>
        <v>65.341433523699123</v>
      </c>
      <c r="X86" s="181">
        <f>R86-Y86</f>
        <v>94.007101934651814</v>
      </c>
      <c r="Y86" s="182">
        <f>R86/100*M86</f>
        <v>4.6803980653481814</v>
      </c>
      <c r="Z86" s="181">
        <f>S86-AA86</f>
        <v>26.394876043015874</v>
      </c>
      <c r="AA86" s="182">
        <f>S86/100*O86</f>
        <v>0.98012395698412502</v>
      </c>
      <c r="AB86" s="183" t="s">
        <v>157</v>
      </c>
    </row>
    <row r="87" spans="1:28" x14ac:dyDescent="0.3">
      <c r="A87" s="87" t="s">
        <v>283</v>
      </c>
      <c r="B87" s="88" t="s">
        <v>287</v>
      </c>
      <c r="C87" s="89">
        <v>105.14283604000001</v>
      </c>
      <c r="D87" s="89">
        <v>5.2348207343700004</v>
      </c>
      <c r="E87" s="89">
        <v>15.963860649200001</v>
      </c>
      <c r="F87" s="89">
        <v>0.59278786695999997</v>
      </c>
      <c r="G87" s="89">
        <v>39</v>
      </c>
      <c r="H87" s="89">
        <v>40</v>
      </c>
      <c r="I87" s="89">
        <v>1.465819</v>
      </c>
      <c r="J87" s="126"/>
      <c r="K87" s="89">
        <v>66.567252646599997</v>
      </c>
      <c r="L87" s="89">
        <v>52.894973204400003</v>
      </c>
      <c r="M87" s="89">
        <v>4.74264528471</v>
      </c>
      <c r="N87" s="89">
        <v>110.377656774</v>
      </c>
      <c r="O87" s="89">
        <v>3.5803614867000002</v>
      </c>
      <c r="P87" s="89">
        <v>16.556648516100001</v>
      </c>
      <c r="Q87" s="107"/>
      <c r="R87" s="92"/>
      <c r="S87" s="92"/>
      <c r="T87" s="107"/>
      <c r="U87" s="107"/>
      <c r="V87" s="107"/>
      <c r="W87" s="107"/>
      <c r="X87" s="181">
        <v>94.007101934651814</v>
      </c>
      <c r="Y87" s="182">
        <v>4.6803980653481814</v>
      </c>
      <c r="Z87" s="181">
        <v>26.394876043015874</v>
      </c>
      <c r="AA87" s="182">
        <v>0.98012395698412502</v>
      </c>
      <c r="AB87" s="183" t="s">
        <v>157</v>
      </c>
    </row>
    <row r="88" spans="1:28" ht="14.5" thickBot="1" x14ac:dyDescent="0.35">
      <c r="A88" s="98" t="s">
        <v>283</v>
      </c>
      <c r="B88" s="99" t="s">
        <v>288</v>
      </c>
      <c r="C88" s="100">
        <v>233.62151380399999</v>
      </c>
      <c r="D88" s="100">
        <v>17.7938470293</v>
      </c>
      <c r="E88" s="100">
        <v>35.492684518600001</v>
      </c>
      <c r="F88" s="100">
        <v>2.2196196064199998</v>
      </c>
      <c r="G88" s="100">
        <v>39</v>
      </c>
      <c r="H88" s="100">
        <v>40</v>
      </c>
      <c r="I88" s="100">
        <v>1.020151</v>
      </c>
      <c r="J88" s="127"/>
      <c r="K88" s="100">
        <v>70.9004273579</v>
      </c>
      <c r="L88" s="100">
        <v>58.055754746799998</v>
      </c>
      <c r="M88" s="100">
        <v>7.0774701157299997</v>
      </c>
      <c r="N88" s="100">
        <v>251.41536083299999</v>
      </c>
      <c r="O88" s="100">
        <v>5.8856642624099997</v>
      </c>
      <c r="P88" s="100">
        <v>37.712304125000003</v>
      </c>
      <c r="Q88" s="108"/>
      <c r="R88" s="103"/>
      <c r="S88" s="103"/>
      <c r="T88" s="108"/>
      <c r="U88" s="108"/>
      <c r="V88" s="108"/>
      <c r="W88" s="108"/>
      <c r="X88" s="184">
        <f>C88</f>
        <v>233.62151380399999</v>
      </c>
      <c r="Y88" s="185">
        <f t="shared" ref="Y88:AA88" si="4">D88</f>
        <v>17.7938470293</v>
      </c>
      <c r="Z88" s="184">
        <f t="shared" si="4"/>
        <v>35.492684518600001</v>
      </c>
      <c r="AA88" s="185">
        <f t="shared" si="4"/>
        <v>2.2196196064199998</v>
      </c>
      <c r="AB88" s="186" t="s">
        <v>145</v>
      </c>
    </row>
  </sheetData>
  <autoFilter ref="A1:A84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70" zoomScaleNormal="70" workbookViewId="0">
      <pane xSplit="19" ySplit="20" topLeftCell="T21" activePane="bottomRight" state="frozen"/>
      <selection pane="topRight" activeCell="T1" sqref="T1"/>
      <selection pane="bottomLeft" activeCell="A20" sqref="A20"/>
      <selection pane="bottomRight" activeCell="G3" sqref="G3:H11"/>
    </sheetView>
  </sheetViews>
  <sheetFormatPr baseColWidth="10" defaultRowHeight="14" x14ac:dyDescent="0.3"/>
  <cols>
    <col min="1" max="1" width="11.83203125" style="62" customWidth="1"/>
    <col min="2" max="2" width="8.25" style="62" bestFit="1" customWidth="1"/>
    <col min="3" max="3" width="4.9140625" style="60" bestFit="1" customWidth="1"/>
    <col min="4" max="4" width="4" style="60" bestFit="1" customWidth="1"/>
    <col min="5" max="5" width="4.9140625" style="60" bestFit="1" customWidth="1"/>
    <col min="6" max="6" width="3.83203125" style="60" bestFit="1" customWidth="1"/>
    <col min="7" max="8" width="4.25" style="60" bestFit="1" customWidth="1"/>
    <col min="9" max="9" width="8.75" style="60" bestFit="1" customWidth="1"/>
    <col min="10" max="10" width="9" style="60" bestFit="1" customWidth="1"/>
    <col min="11" max="12" width="4.1640625" style="61" bestFit="1" customWidth="1"/>
    <col min="13" max="13" width="8.83203125" style="60" bestFit="1" customWidth="1"/>
    <col min="14" max="14" width="5.5" style="60" bestFit="1" customWidth="1"/>
    <col min="15" max="15" width="9.1640625" style="60" bestFit="1" customWidth="1"/>
    <col min="16" max="16" width="5.5" style="60" bestFit="1" customWidth="1"/>
    <col min="17" max="17" width="8.5" style="133" customWidth="1"/>
    <col min="18" max="18" width="5.5" style="133" customWidth="1"/>
    <col min="19" max="19" width="4.58203125" style="133" customWidth="1"/>
    <col min="20" max="21" width="4.58203125" style="133" bestFit="1" customWidth="1"/>
    <col min="22" max="22" width="11.25" style="64" bestFit="1" customWidth="1"/>
    <col min="23" max="23" width="7.25" style="64" bestFit="1" customWidth="1"/>
    <col min="24" max="24" width="5.5" style="192" bestFit="1" customWidth="1"/>
    <col min="25" max="25" width="4.5" style="192" bestFit="1" customWidth="1"/>
    <col min="26" max="26" width="6.5" style="191" bestFit="1" customWidth="1"/>
    <col min="27" max="27" width="4.1640625" style="192" bestFit="1" customWidth="1"/>
    <col min="28" max="28" width="10.6640625" style="192"/>
    <col min="29" max="30" width="10.6640625" style="57"/>
    <col min="31" max="16384" width="10.6640625" style="56"/>
  </cols>
  <sheetData>
    <row r="1" spans="1:32" x14ac:dyDescent="0.3">
      <c r="A1" s="62" t="s">
        <v>281</v>
      </c>
      <c r="B1" s="62" t="s">
        <v>280</v>
      </c>
      <c r="C1" s="60" t="s">
        <v>266</v>
      </c>
      <c r="D1" s="60" t="s">
        <v>265</v>
      </c>
      <c r="E1" s="60" t="s">
        <v>264</v>
      </c>
      <c r="F1" s="60" t="s">
        <v>263</v>
      </c>
      <c r="G1" s="60" t="s">
        <v>279</v>
      </c>
      <c r="H1" s="60" t="s">
        <v>278</v>
      </c>
      <c r="I1" s="60" t="s">
        <v>277</v>
      </c>
      <c r="J1" s="60" t="s">
        <v>276</v>
      </c>
      <c r="K1" s="61" t="s">
        <v>261</v>
      </c>
      <c r="L1" s="61" t="s">
        <v>260</v>
      </c>
      <c r="M1" s="60" t="s">
        <v>275</v>
      </c>
      <c r="N1" s="60" t="s">
        <v>272</v>
      </c>
      <c r="O1" s="60" t="s">
        <v>274</v>
      </c>
      <c r="P1" s="60" t="s">
        <v>271</v>
      </c>
      <c r="Q1" s="132" t="s">
        <v>273</v>
      </c>
      <c r="R1" s="132" t="s">
        <v>272</v>
      </c>
      <c r="S1" s="132" t="s">
        <v>271</v>
      </c>
      <c r="T1" s="193" t="s">
        <v>270</v>
      </c>
      <c r="U1" s="193" t="s">
        <v>269</v>
      </c>
      <c r="V1" s="209" t="s">
        <v>289</v>
      </c>
      <c r="W1" s="209"/>
      <c r="X1" s="195" t="s">
        <v>266</v>
      </c>
      <c r="Y1" s="195" t="s">
        <v>265</v>
      </c>
      <c r="Z1" s="192" t="s">
        <v>264</v>
      </c>
      <c r="AA1" s="192" t="s">
        <v>263</v>
      </c>
      <c r="AB1" s="192" t="s">
        <v>262</v>
      </c>
      <c r="AC1" s="57" t="s">
        <v>261</v>
      </c>
      <c r="AD1" s="57" t="s">
        <v>260</v>
      </c>
      <c r="AE1" s="56" t="s">
        <v>93</v>
      </c>
      <c r="AF1" s="56" t="s">
        <v>290</v>
      </c>
    </row>
    <row r="2" spans="1:32" ht="14.5" thickBot="1" x14ac:dyDescent="0.35">
      <c r="Q2" s="132"/>
      <c r="R2" s="132"/>
      <c r="S2" s="132"/>
      <c r="T2" s="193"/>
      <c r="U2" s="193"/>
      <c r="V2" s="134" t="s">
        <v>291</v>
      </c>
      <c r="W2" s="134" t="s">
        <v>292</v>
      </c>
      <c r="X2" s="195"/>
      <c r="Y2" s="195"/>
      <c r="Z2" s="192"/>
    </row>
    <row r="3" spans="1:32" s="69" customFormat="1" x14ac:dyDescent="0.3">
      <c r="A3" s="135" t="s">
        <v>249</v>
      </c>
      <c r="B3" s="136" t="s">
        <v>259</v>
      </c>
      <c r="C3" s="137">
        <v>338.490575804</v>
      </c>
      <c r="D3" s="137">
        <v>12.7106991314</v>
      </c>
      <c r="E3" s="137">
        <v>68.195268541700003</v>
      </c>
      <c r="F3" s="137">
        <v>2.0449864453000002</v>
      </c>
      <c r="G3" s="137"/>
      <c r="H3" s="137"/>
      <c r="I3" s="137">
        <v>-0.47257500000000002</v>
      </c>
      <c r="J3" s="137">
        <v>0</v>
      </c>
      <c r="K3" s="137">
        <v>71.175986423500007</v>
      </c>
      <c r="L3" s="137">
        <v>62.366509677700002</v>
      </c>
      <c r="M3" s="137">
        <v>3.6192064319199999</v>
      </c>
      <c r="N3" s="137">
        <v>351.20127493500001</v>
      </c>
      <c r="O3" s="137">
        <v>2.9114166024600001</v>
      </c>
      <c r="P3" s="137">
        <v>70.240254987</v>
      </c>
      <c r="Q3" s="168" t="s">
        <v>258</v>
      </c>
      <c r="R3" s="139">
        <v>298.125</v>
      </c>
      <c r="S3" s="139">
        <v>64.875</v>
      </c>
      <c r="T3" s="168">
        <v>39</v>
      </c>
      <c r="U3" s="168">
        <v>40</v>
      </c>
      <c r="V3" s="138">
        <f>[1]Emissionen_T50!G2-Emi_T30!G3</f>
        <v>39</v>
      </c>
      <c r="W3" s="138">
        <f>[1]Emissionen_T50!H2-Emi_T30!H3</f>
        <v>40</v>
      </c>
      <c r="X3" s="205">
        <v>287.33524082483848</v>
      </c>
      <c r="Y3" s="205">
        <v>10.7897591751615</v>
      </c>
      <c r="Z3" s="205">
        <v>62.986218479154076</v>
      </c>
      <c r="AA3" s="205">
        <v>1.8887815208459253</v>
      </c>
      <c r="AB3" s="196" t="s">
        <v>157</v>
      </c>
      <c r="AC3" s="70"/>
      <c r="AD3" s="70"/>
    </row>
    <row r="4" spans="1:32" s="63" customFormat="1" x14ac:dyDescent="0.3">
      <c r="A4" s="140" t="s">
        <v>249</v>
      </c>
      <c r="B4" s="141" t="s">
        <v>257</v>
      </c>
      <c r="C4" s="142">
        <v>418.53899960799998</v>
      </c>
      <c r="D4" s="142">
        <v>13.5904651906</v>
      </c>
      <c r="E4" s="142">
        <v>84.414269699399995</v>
      </c>
      <c r="F4" s="142">
        <v>2.0116232603499999</v>
      </c>
      <c r="G4" s="143"/>
      <c r="H4" s="143"/>
      <c r="I4" s="142">
        <v>-0.51522199999999996</v>
      </c>
      <c r="J4" s="142">
        <v>0</v>
      </c>
      <c r="K4" s="143">
        <v>71.887282447600001</v>
      </c>
      <c r="L4" s="143">
        <v>63.917028105100002</v>
      </c>
      <c r="M4" s="142">
        <v>3.1449985010599999</v>
      </c>
      <c r="N4" s="142">
        <v>432.129464799</v>
      </c>
      <c r="O4" s="142">
        <v>2.3275701198599998</v>
      </c>
      <c r="P4" s="142">
        <v>86.425892959699993</v>
      </c>
      <c r="Q4" s="153" t="s">
        <v>158</v>
      </c>
      <c r="R4" s="153">
        <f>N4*(1+(V7/100))</f>
        <v>604.98125071859999</v>
      </c>
      <c r="S4" s="153">
        <f>P4*(1+(W7/100))</f>
        <v>122.72476800277398</v>
      </c>
      <c r="T4" s="153"/>
      <c r="U4" s="153"/>
      <c r="V4" s="144">
        <f>[1]Emissionen_T50!G3-Emi_T30!G4</f>
        <v>39</v>
      </c>
      <c r="W4" s="144">
        <f>[1]Emissionen_T50!H3-Emi_T30!H4</f>
        <v>40</v>
      </c>
      <c r="X4" s="206">
        <v>391.38232840438388</v>
      </c>
      <c r="Y4" s="206">
        <v>12.708655383032864</v>
      </c>
      <c r="Z4" s="206">
        <v>73.683252488788696</v>
      </c>
      <c r="AA4" s="206">
        <v>1.7558991522732321</v>
      </c>
      <c r="AB4" s="197" t="s">
        <v>157</v>
      </c>
      <c r="AC4" s="68"/>
      <c r="AD4" s="68"/>
    </row>
    <row r="5" spans="1:32" s="63" customFormat="1" x14ac:dyDescent="0.3">
      <c r="A5" s="140" t="s">
        <v>249</v>
      </c>
      <c r="B5" s="141" t="s">
        <v>256</v>
      </c>
      <c r="C5" s="142">
        <v>418.53899960799998</v>
      </c>
      <c r="D5" s="142">
        <v>13.5904651906</v>
      </c>
      <c r="E5" s="142">
        <v>84.414269699399995</v>
      </c>
      <c r="F5" s="142">
        <v>2.0116232603499999</v>
      </c>
      <c r="G5" s="143"/>
      <c r="H5" s="143"/>
      <c r="I5" s="142">
        <v>-0.49744305999999999</v>
      </c>
      <c r="J5" s="142">
        <v>0</v>
      </c>
      <c r="K5" s="143">
        <v>71.887282447600001</v>
      </c>
      <c r="L5" s="143">
        <v>63.917028105100002</v>
      </c>
      <c r="M5" s="142">
        <v>3.1449985010599999</v>
      </c>
      <c r="N5" s="142">
        <v>432.129464799</v>
      </c>
      <c r="O5" s="142">
        <v>2.3275701198599998</v>
      </c>
      <c r="P5" s="142">
        <v>86.425892959699993</v>
      </c>
      <c r="Q5" s="153" t="s">
        <v>158</v>
      </c>
      <c r="R5" s="153">
        <v>404.09098378741675</v>
      </c>
      <c r="S5" s="153">
        <v>75.439151641061926</v>
      </c>
      <c r="T5" s="153"/>
      <c r="U5" s="153"/>
      <c r="V5" s="144">
        <f>[1]Emissionen_T50!G4-Emi_T30!G5</f>
        <v>39</v>
      </c>
      <c r="W5" s="144">
        <f>[1]Emissionen_T50!H4-Emi_T30!H5</f>
        <v>40</v>
      </c>
      <c r="X5" s="206">
        <v>391.38232840438388</v>
      </c>
      <c r="Y5" s="206">
        <v>12.708655383032864</v>
      </c>
      <c r="Z5" s="206">
        <v>73.683252488788696</v>
      </c>
      <c r="AA5" s="206">
        <v>1.7558991522732321</v>
      </c>
      <c r="AB5" s="197" t="s">
        <v>157</v>
      </c>
      <c r="AC5" s="68"/>
      <c r="AD5" s="68"/>
    </row>
    <row r="6" spans="1:32" s="63" customFormat="1" x14ac:dyDescent="0.3">
      <c r="A6" s="140" t="s">
        <v>249</v>
      </c>
      <c r="B6" s="141" t="s">
        <v>255</v>
      </c>
      <c r="C6" s="142">
        <v>503.62230109900003</v>
      </c>
      <c r="D6" s="142">
        <v>30.750160113</v>
      </c>
      <c r="E6" s="142">
        <v>101.439133758</v>
      </c>
      <c r="F6" s="142">
        <v>5.7925013411300004</v>
      </c>
      <c r="G6" s="143"/>
      <c r="H6" s="143"/>
      <c r="I6" s="142">
        <v>-0.465119</v>
      </c>
      <c r="J6" s="142">
        <v>0</v>
      </c>
      <c r="K6" s="143">
        <v>73.761743098500006</v>
      </c>
      <c r="L6" s="143">
        <v>66.669440331399997</v>
      </c>
      <c r="M6" s="142">
        <v>5.7544432666400001</v>
      </c>
      <c r="N6" s="142">
        <v>534.37246121199996</v>
      </c>
      <c r="O6" s="142">
        <v>5.40185863598</v>
      </c>
      <c r="P6" s="142">
        <v>107.23163510000001</v>
      </c>
      <c r="Q6" s="153"/>
      <c r="R6" s="153"/>
      <c r="S6" s="153"/>
      <c r="T6" s="153"/>
      <c r="U6" s="153"/>
      <c r="V6" s="144">
        <f>[1]Emissionen_T50!G5-Emi_T30!G6</f>
        <v>40</v>
      </c>
      <c r="W6" s="144">
        <f>[1]Emissionen_T50!H5-Emi_T30!H6</f>
        <v>42</v>
      </c>
      <c r="X6" s="206">
        <v>470.9450469965999</v>
      </c>
      <c r="Y6" s="206">
        <v>28.754953003400079</v>
      </c>
      <c r="Z6" s="206">
        <v>88.543860316722714</v>
      </c>
      <c r="AA6" s="206">
        <v>5.05613968327728</v>
      </c>
      <c r="AB6" s="197" t="s">
        <v>157</v>
      </c>
      <c r="AC6" s="68"/>
      <c r="AD6" s="68"/>
    </row>
    <row r="7" spans="1:32" s="65" customFormat="1" x14ac:dyDescent="0.3">
      <c r="A7" s="145" t="s">
        <v>249</v>
      </c>
      <c r="B7" s="146" t="s">
        <v>254</v>
      </c>
      <c r="C7" s="143">
        <v>503.62230109900003</v>
      </c>
      <c r="D7" s="143">
        <v>30.750160113</v>
      </c>
      <c r="E7" s="143">
        <v>101.439133758</v>
      </c>
      <c r="F7" s="143">
        <v>5.7925013411300004</v>
      </c>
      <c r="G7" s="143"/>
      <c r="H7" s="143"/>
      <c r="I7" s="143">
        <v>-0.37842999999999999</v>
      </c>
      <c r="J7" s="143">
        <v>0</v>
      </c>
      <c r="K7" s="143">
        <v>73.761743098500006</v>
      </c>
      <c r="L7" s="143">
        <v>66.669440331399997</v>
      </c>
      <c r="M7" s="143">
        <v>5.7544432666400001</v>
      </c>
      <c r="N7" s="143">
        <v>534.37246121199996</v>
      </c>
      <c r="O7" s="143">
        <v>5.40185863598</v>
      </c>
      <c r="P7" s="143">
        <v>107.23163510000001</v>
      </c>
      <c r="Q7" s="153" t="s">
        <v>253</v>
      </c>
      <c r="R7" s="153">
        <v>499.7</v>
      </c>
      <c r="S7" s="153">
        <v>93.6</v>
      </c>
      <c r="T7" s="153">
        <v>40</v>
      </c>
      <c r="U7" s="153">
        <v>42</v>
      </c>
      <c r="V7" s="144">
        <f>[1]Emissionen_T50!G6-Emi_T30!G7</f>
        <v>40</v>
      </c>
      <c r="W7" s="144">
        <f>[1]Emissionen_T50!H6-Emi_T30!H7</f>
        <v>42</v>
      </c>
      <c r="X7" s="206">
        <v>470.9450469965999</v>
      </c>
      <c r="Y7" s="206">
        <v>28.754953003400079</v>
      </c>
      <c r="Z7" s="206">
        <v>88.543860316722714</v>
      </c>
      <c r="AA7" s="206">
        <v>5.05613968327728</v>
      </c>
      <c r="AB7" s="197" t="s">
        <v>157</v>
      </c>
      <c r="AC7" s="68"/>
      <c r="AD7" s="68"/>
    </row>
    <row r="8" spans="1:32" s="63" customFormat="1" x14ac:dyDescent="0.3">
      <c r="A8" s="140" t="s">
        <v>249</v>
      </c>
      <c r="B8" s="141" t="s">
        <v>252</v>
      </c>
      <c r="C8" s="142">
        <v>340.98198190599999</v>
      </c>
      <c r="D8" s="142">
        <v>25.666952858599998</v>
      </c>
      <c r="E8" s="142">
        <v>68.453170587000002</v>
      </c>
      <c r="F8" s="142">
        <v>5.2337592229999998</v>
      </c>
      <c r="G8" s="143"/>
      <c r="H8" s="143"/>
      <c r="I8" s="142">
        <v>-0.57472100000000004</v>
      </c>
      <c r="J8" s="142">
        <v>0</v>
      </c>
      <c r="K8" s="143">
        <v>72.515996636699995</v>
      </c>
      <c r="L8" s="143">
        <v>64.2518288781</v>
      </c>
      <c r="M8" s="142">
        <v>7.0004165906200004</v>
      </c>
      <c r="N8" s="142">
        <v>366.64893476399999</v>
      </c>
      <c r="O8" s="142">
        <v>7.1026968235599997</v>
      </c>
      <c r="P8" s="142">
        <v>73.686929809999995</v>
      </c>
      <c r="Q8" s="153" t="s">
        <v>282</v>
      </c>
      <c r="R8" s="153">
        <v>373.6</v>
      </c>
      <c r="S8" s="153">
        <v>63.9</v>
      </c>
      <c r="T8" s="153">
        <v>36</v>
      </c>
      <c r="U8" s="153">
        <v>39</v>
      </c>
      <c r="V8" s="144">
        <f>[1]Emissionen_T50!G7-Emi_T30!G8</f>
        <v>36</v>
      </c>
      <c r="W8" s="144">
        <f>[1]Emissionen_T50!H7-Emi_T30!H8</f>
        <v>39</v>
      </c>
      <c r="X8" s="206">
        <v>347.44644361744372</v>
      </c>
      <c r="Y8" s="206">
        <v>26.153556382556324</v>
      </c>
      <c r="Z8" s="206">
        <v>59.36137672974516</v>
      </c>
      <c r="AA8" s="206">
        <v>4.5386232702548401</v>
      </c>
      <c r="AB8" s="197" t="s">
        <v>157</v>
      </c>
      <c r="AC8" s="68"/>
      <c r="AD8" s="68"/>
    </row>
    <row r="9" spans="1:32" s="63" customFormat="1" x14ac:dyDescent="0.3">
      <c r="A9" s="140" t="s">
        <v>249</v>
      </c>
      <c r="B9" s="141" t="s">
        <v>251</v>
      </c>
      <c r="C9" s="142">
        <v>340.98198190599999</v>
      </c>
      <c r="D9" s="142">
        <v>25.666952858599998</v>
      </c>
      <c r="E9" s="142">
        <v>68.453170587000002</v>
      </c>
      <c r="F9" s="142">
        <v>5.2337592229999998</v>
      </c>
      <c r="G9" s="143"/>
      <c r="H9" s="143"/>
      <c r="I9" s="142">
        <v>-0.37824400000000002</v>
      </c>
      <c r="J9" s="142">
        <v>0</v>
      </c>
      <c r="K9" s="143">
        <v>72.515996636699995</v>
      </c>
      <c r="L9" s="143">
        <v>64.2518288781</v>
      </c>
      <c r="M9" s="142">
        <v>7.0004165906200004</v>
      </c>
      <c r="N9" s="142">
        <v>366.64893476399999</v>
      </c>
      <c r="O9" s="142">
        <v>7.1026968235599997</v>
      </c>
      <c r="P9" s="142">
        <v>73.686929809999995</v>
      </c>
      <c r="Q9" s="153"/>
      <c r="R9" s="153"/>
      <c r="S9" s="153"/>
      <c r="T9" s="153"/>
      <c r="U9" s="153"/>
      <c r="V9" s="144">
        <f>[1]Emissionen_T50!G8-Emi_T30!G9</f>
        <v>36</v>
      </c>
      <c r="W9" s="144">
        <f>[1]Emissionen_T50!H8-Emi_T30!H9</f>
        <v>39</v>
      </c>
      <c r="X9" s="206">
        <v>347.44644361744372</v>
      </c>
      <c r="Y9" s="206">
        <v>26.153556382556324</v>
      </c>
      <c r="Z9" s="206">
        <v>59.36137672974516</v>
      </c>
      <c r="AA9" s="206">
        <v>4.5386232702548401</v>
      </c>
      <c r="AB9" s="197" t="s">
        <v>157</v>
      </c>
      <c r="AC9" s="68"/>
      <c r="AD9" s="68"/>
    </row>
    <row r="10" spans="1:32" s="63" customFormat="1" x14ac:dyDescent="0.3">
      <c r="A10" s="140" t="s">
        <v>249</v>
      </c>
      <c r="B10" s="141" t="s">
        <v>250</v>
      </c>
      <c r="C10" s="142">
        <v>340.98198190599999</v>
      </c>
      <c r="D10" s="142">
        <v>25.666952858599998</v>
      </c>
      <c r="E10" s="142">
        <v>68.453170587000002</v>
      </c>
      <c r="F10" s="142">
        <v>5.2337592229999998</v>
      </c>
      <c r="G10" s="143"/>
      <c r="H10" s="143"/>
      <c r="I10" s="142">
        <v>-0.318971</v>
      </c>
      <c r="J10" s="142">
        <v>0</v>
      </c>
      <c r="K10" s="143">
        <v>72.515996636699995</v>
      </c>
      <c r="L10" s="143">
        <v>64.2518288781</v>
      </c>
      <c r="M10" s="142">
        <v>7.0004165906200004</v>
      </c>
      <c r="N10" s="142">
        <v>366.64893476399999</v>
      </c>
      <c r="O10" s="142">
        <v>7.1026968235599997</v>
      </c>
      <c r="P10" s="142">
        <v>73.686929809999995</v>
      </c>
      <c r="Q10" s="153"/>
      <c r="R10" s="153"/>
      <c r="S10" s="153"/>
      <c r="T10" s="153"/>
      <c r="U10" s="153"/>
      <c r="V10" s="144">
        <f>[1]Emissionen_T50!G9-Emi_T30!G10</f>
        <v>36</v>
      </c>
      <c r="W10" s="144">
        <f>[1]Emissionen_T50!H9-Emi_T30!H10</f>
        <v>39</v>
      </c>
      <c r="X10" s="206">
        <v>347.44644361744372</v>
      </c>
      <c r="Y10" s="206">
        <v>26.153556382556324</v>
      </c>
      <c r="Z10" s="206">
        <v>59.36137672974516</v>
      </c>
      <c r="AA10" s="206">
        <v>4.5386232702548401</v>
      </c>
      <c r="AB10" s="197" t="s">
        <v>157</v>
      </c>
      <c r="AC10" s="68"/>
      <c r="AD10" s="68"/>
    </row>
    <row r="11" spans="1:32" s="66" customFormat="1" ht="14.5" thickBot="1" x14ac:dyDescent="0.35">
      <c r="A11" s="147" t="s">
        <v>249</v>
      </c>
      <c r="B11" s="148" t="s">
        <v>248</v>
      </c>
      <c r="C11" s="149">
        <v>340.98198190599999</v>
      </c>
      <c r="D11" s="149">
        <v>25.666952858599998</v>
      </c>
      <c r="E11" s="149">
        <v>68.453170587000002</v>
      </c>
      <c r="F11" s="149">
        <v>5.2337592229999998</v>
      </c>
      <c r="G11" s="150"/>
      <c r="H11" s="150"/>
      <c r="I11" s="149">
        <v>-0.320044</v>
      </c>
      <c r="J11" s="149">
        <v>0</v>
      </c>
      <c r="K11" s="150">
        <v>72.515996636699995</v>
      </c>
      <c r="L11" s="150">
        <v>64.2518288781</v>
      </c>
      <c r="M11" s="149">
        <v>7.0004165906200004</v>
      </c>
      <c r="N11" s="149">
        <v>366.64893476399999</v>
      </c>
      <c r="O11" s="149">
        <v>7.1026968235599997</v>
      </c>
      <c r="P11" s="149">
        <v>73.686929809999995</v>
      </c>
      <c r="Q11" s="155"/>
      <c r="R11" s="155"/>
      <c r="S11" s="155"/>
      <c r="T11" s="155"/>
      <c r="U11" s="155"/>
      <c r="V11" s="151">
        <f>[1]Emissionen_T50!G10-Emi_T30!G11</f>
        <v>36</v>
      </c>
      <c r="W11" s="151">
        <f>[1]Emissionen_T50!H10-Emi_T30!H11</f>
        <v>39</v>
      </c>
      <c r="X11" s="207">
        <v>347.44644361744372</v>
      </c>
      <c r="Y11" s="207">
        <v>26.153556382556324</v>
      </c>
      <c r="Z11" s="207">
        <v>59.36137672974516</v>
      </c>
      <c r="AA11" s="207">
        <v>4.5386232702548401</v>
      </c>
      <c r="AB11" s="198" t="s">
        <v>157</v>
      </c>
      <c r="AC11" s="67"/>
      <c r="AD11" s="67"/>
    </row>
    <row r="12" spans="1:32" x14ac:dyDescent="0.3">
      <c r="A12" s="140" t="s">
        <v>244</v>
      </c>
      <c r="B12" s="141" t="s">
        <v>247</v>
      </c>
      <c r="C12" s="142">
        <v>139.457795909</v>
      </c>
      <c r="D12" s="142">
        <v>11.1462009804</v>
      </c>
      <c r="E12" s="142">
        <v>21.066106675299999</v>
      </c>
      <c r="F12" s="142">
        <v>2.5807428581099998</v>
      </c>
      <c r="G12" s="143">
        <v>35</v>
      </c>
      <c r="H12" s="143">
        <v>34</v>
      </c>
      <c r="I12" s="142">
        <v>0.90889600000000004</v>
      </c>
      <c r="J12" s="142">
        <v>0</v>
      </c>
      <c r="K12" s="143">
        <v>68.770206863699997</v>
      </c>
      <c r="L12" s="143">
        <v>56.648836879000001</v>
      </c>
      <c r="M12" s="142">
        <v>7.4009994493000004</v>
      </c>
      <c r="N12" s="142">
        <v>150.60399688999999</v>
      </c>
      <c r="O12" s="142">
        <v>10.913685793399999</v>
      </c>
      <c r="P12" s="142">
        <v>23.646849533400001</v>
      </c>
      <c r="Q12" s="153" t="s">
        <v>293</v>
      </c>
      <c r="R12" s="153"/>
      <c r="S12" s="153"/>
      <c r="T12" s="153">
        <v>35</v>
      </c>
      <c r="U12" s="153">
        <v>34</v>
      </c>
      <c r="V12" s="152">
        <f>[1]Emissionen_T50!G11-Emi_T30!G12</f>
        <v>3</v>
      </c>
      <c r="W12" s="152">
        <f>[1]Emissionen_T50!H11-Emi_T30!H12</f>
        <v>5</v>
      </c>
      <c r="X12" s="206">
        <v>114.41764005545869</v>
      </c>
      <c r="Y12" s="206">
        <v>9.144859944541313</v>
      </c>
      <c r="Z12" s="206">
        <v>11.24714716858325</v>
      </c>
      <c r="AA12" s="206">
        <v>1.37785283141675</v>
      </c>
      <c r="AB12" s="197" t="s">
        <v>157</v>
      </c>
      <c r="AF12" s="56" t="s">
        <v>294</v>
      </c>
    </row>
    <row r="13" spans="1:32" x14ac:dyDescent="0.3">
      <c r="A13" s="140" t="s">
        <v>244</v>
      </c>
      <c r="B13" s="141" t="s">
        <v>245</v>
      </c>
      <c r="C13" s="142">
        <v>139.457795909</v>
      </c>
      <c r="D13" s="142">
        <v>11.1462009804</v>
      </c>
      <c r="E13" s="142">
        <v>21.066106675299999</v>
      </c>
      <c r="F13" s="142">
        <v>2.5807428581099998</v>
      </c>
      <c r="G13" s="143">
        <v>35</v>
      </c>
      <c r="H13" s="143">
        <v>34</v>
      </c>
      <c r="I13" s="142">
        <v>1.1503680000000001</v>
      </c>
      <c r="J13" s="142">
        <v>0</v>
      </c>
      <c r="K13" s="143">
        <v>68.770206863699997</v>
      </c>
      <c r="L13" s="143">
        <v>56.648836879000001</v>
      </c>
      <c r="M13" s="142">
        <v>7.4009994493000004</v>
      </c>
      <c r="N13" s="142">
        <v>150.60399688999999</v>
      </c>
      <c r="O13" s="142">
        <v>10.913685793399999</v>
      </c>
      <c r="P13" s="142">
        <v>23.646849533400001</v>
      </c>
      <c r="Q13" s="153"/>
      <c r="R13" s="153"/>
      <c r="S13" s="153"/>
      <c r="T13" s="153"/>
      <c r="U13" s="153"/>
      <c r="V13" s="152">
        <f>[1]Emissionen_T50!G12-Emi_T30!G13</f>
        <v>3</v>
      </c>
      <c r="W13" s="152">
        <f>[1]Emissionen_T50!H12-Emi_T30!H13</f>
        <v>5</v>
      </c>
      <c r="X13" s="206">
        <v>114.41764005545869</v>
      </c>
      <c r="Y13" s="206">
        <v>9.144859944541313</v>
      </c>
      <c r="Z13" s="206">
        <v>11.24714716858325</v>
      </c>
      <c r="AA13" s="206">
        <v>1.37785283141675</v>
      </c>
      <c r="AB13" s="197" t="s">
        <v>157</v>
      </c>
    </row>
    <row r="14" spans="1:32" ht="14.5" thickBot="1" x14ac:dyDescent="0.35">
      <c r="A14" s="147" t="s">
        <v>244</v>
      </c>
      <c r="B14" s="148" t="s">
        <v>243</v>
      </c>
      <c r="C14" s="149">
        <v>139.457795909</v>
      </c>
      <c r="D14" s="149">
        <v>11.1462009804</v>
      </c>
      <c r="E14" s="149">
        <v>21.066106675299999</v>
      </c>
      <c r="F14" s="149">
        <v>2.5807428581099998</v>
      </c>
      <c r="G14" s="143">
        <v>35</v>
      </c>
      <c r="H14" s="143">
        <v>34</v>
      </c>
      <c r="I14" s="149">
        <v>1.2195609999999999</v>
      </c>
      <c r="J14" s="149">
        <v>0</v>
      </c>
      <c r="K14" s="150">
        <v>68.770206863699997</v>
      </c>
      <c r="L14" s="150">
        <v>56.648836879000001</v>
      </c>
      <c r="M14" s="149">
        <v>7.4009994493000004</v>
      </c>
      <c r="N14" s="149">
        <v>150.60399688999999</v>
      </c>
      <c r="O14" s="149">
        <v>10.913685793399999</v>
      </c>
      <c r="P14" s="149">
        <v>23.646849533400001</v>
      </c>
      <c r="Q14" s="155"/>
      <c r="R14" s="155"/>
      <c r="S14" s="155"/>
      <c r="T14" s="155"/>
      <c r="U14" s="155"/>
      <c r="V14" s="154">
        <f>[1]Emissionen_T50!G13-Emi_T30!G14</f>
        <v>3</v>
      </c>
      <c r="W14" s="154">
        <f>[1]Emissionen_T50!H13-Emi_T30!H14</f>
        <v>5</v>
      </c>
      <c r="X14" s="207">
        <v>114.41764005545869</v>
      </c>
      <c r="Y14" s="207">
        <v>9.144859944541313</v>
      </c>
      <c r="Z14" s="207">
        <v>11.24714716858325</v>
      </c>
      <c r="AA14" s="207">
        <v>1.37785283141675</v>
      </c>
      <c r="AB14" s="198" t="s">
        <v>157</v>
      </c>
    </row>
    <row r="15" spans="1:32" x14ac:dyDescent="0.3">
      <c r="A15" s="156" t="s">
        <v>233</v>
      </c>
      <c r="B15" s="157" t="s">
        <v>242</v>
      </c>
      <c r="C15" s="158">
        <v>205.746001374</v>
      </c>
      <c r="D15" s="158">
        <v>21.818525965500001</v>
      </c>
      <c r="E15" s="158">
        <v>41.427404250400002</v>
      </c>
      <c r="F15" s="158">
        <v>6.6855012174899997</v>
      </c>
      <c r="G15" s="137">
        <v>29</v>
      </c>
      <c r="H15" s="137">
        <v>29</v>
      </c>
      <c r="I15" s="158">
        <v>3.554087</v>
      </c>
      <c r="J15" s="158">
        <v>0.2770435</v>
      </c>
      <c r="K15" s="137">
        <v>71.298335850800001</v>
      </c>
      <c r="L15" s="137">
        <v>62.348864814099997</v>
      </c>
      <c r="M15" s="158">
        <v>9.5878414006800003</v>
      </c>
      <c r="N15" s="158">
        <v>227.56452734000001</v>
      </c>
      <c r="O15" s="158">
        <v>13.8954427143</v>
      </c>
      <c r="P15" s="158">
        <v>48.112905467899999</v>
      </c>
      <c r="Q15" s="168"/>
      <c r="R15" s="168"/>
      <c r="S15" s="168"/>
      <c r="T15" s="168"/>
      <c r="U15" s="168"/>
      <c r="V15" s="159">
        <f>[1]Emissionen_T50!G14-Emi_T30!G15</f>
        <v>9</v>
      </c>
      <c r="W15" s="159">
        <f>[1]Emissionen_T50!H14-Emi_T30!H15</f>
        <v>11</v>
      </c>
      <c r="X15" s="205">
        <v>203.69859332426796</v>
      </c>
      <c r="Y15" s="205">
        <v>21.601406675732044</v>
      </c>
      <c r="Z15" s="205">
        <v>35.302868487136998</v>
      </c>
      <c r="AA15" s="205">
        <v>5.6971315128629998</v>
      </c>
      <c r="AB15" s="196" t="s">
        <v>157</v>
      </c>
    </row>
    <row r="16" spans="1:32" x14ac:dyDescent="0.3">
      <c r="A16" s="140" t="s">
        <v>233</v>
      </c>
      <c r="B16" s="141" t="s">
        <v>241</v>
      </c>
      <c r="C16" s="142">
        <v>205.746001374</v>
      </c>
      <c r="D16" s="142">
        <v>21.818525965500001</v>
      </c>
      <c r="E16" s="142">
        <v>41.427404250400002</v>
      </c>
      <c r="F16" s="142">
        <v>6.6855012174899997</v>
      </c>
      <c r="G16" s="143">
        <v>29</v>
      </c>
      <c r="H16" s="143">
        <v>29</v>
      </c>
      <c r="I16" s="142">
        <v>7.6257159999999997</v>
      </c>
      <c r="J16" s="142">
        <v>2.3128579999999999</v>
      </c>
      <c r="K16" s="143">
        <v>72.466214068200003</v>
      </c>
      <c r="L16" s="143">
        <v>63.516742511300002</v>
      </c>
      <c r="M16" s="142">
        <v>9.5878414006800003</v>
      </c>
      <c r="N16" s="142">
        <v>227.56452734000001</v>
      </c>
      <c r="O16" s="142">
        <v>13.8954427143</v>
      </c>
      <c r="P16" s="142">
        <v>48.112905467899999</v>
      </c>
      <c r="Q16" s="153"/>
      <c r="R16" s="153"/>
      <c r="S16" s="153"/>
      <c r="T16" s="153"/>
      <c r="U16" s="153"/>
      <c r="V16" s="160">
        <f>[1]Emissionen_T50!G15-Emi_T30!G16</f>
        <v>9</v>
      </c>
      <c r="W16" s="160">
        <f>[1]Emissionen_T50!H15-Emi_T30!H16</f>
        <v>11</v>
      </c>
      <c r="X16" s="206">
        <v>203.69859332426796</v>
      </c>
      <c r="Y16" s="206">
        <v>21.601406675732044</v>
      </c>
      <c r="Z16" s="206">
        <v>35.302868487136998</v>
      </c>
      <c r="AA16" s="206">
        <v>5.6971315128629998</v>
      </c>
      <c r="AB16" s="197" t="s">
        <v>157</v>
      </c>
    </row>
    <row r="17" spans="1:32" x14ac:dyDescent="0.3">
      <c r="A17" s="140" t="s">
        <v>233</v>
      </c>
      <c r="B17" s="141" t="s">
        <v>240</v>
      </c>
      <c r="C17" s="142">
        <v>205.746001374</v>
      </c>
      <c r="D17" s="142">
        <v>21.818525965500001</v>
      </c>
      <c r="E17" s="142">
        <v>41.427404250400002</v>
      </c>
      <c r="F17" s="142">
        <v>6.6855012174899997</v>
      </c>
      <c r="G17" s="143">
        <v>29</v>
      </c>
      <c r="H17" s="143">
        <v>29</v>
      </c>
      <c r="I17" s="142">
        <v>7.2117430000000002</v>
      </c>
      <c r="J17" s="142">
        <v>2.1058715000000001</v>
      </c>
      <c r="K17" s="143">
        <v>72.336950588600004</v>
      </c>
      <c r="L17" s="143">
        <v>63.387479082600002</v>
      </c>
      <c r="M17" s="142">
        <v>9.5878414006800003</v>
      </c>
      <c r="N17" s="142">
        <v>227.56452734000001</v>
      </c>
      <c r="O17" s="142">
        <v>13.8954427143</v>
      </c>
      <c r="P17" s="142">
        <v>48.112905467899999</v>
      </c>
      <c r="Q17" s="153"/>
      <c r="R17" s="153"/>
      <c r="S17" s="153"/>
      <c r="T17" s="153"/>
      <c r="U17" s="153"/>
      <c r="V17" s="160">
        <f>[1]Emissionen_T50!G16-Emi_T30!G17</f>
        <v>9</v>
      </c>
      <c r="W17" s="160">
        <f>[1]Emissionen_T50!H16-Emi_T30!H17</f>
        <v>11</v>
      </c>
      <c r="X17" s="206">
        <v>203.69859332426796</v>
      </c>
      <c r="Y17" s="206">
        <v>21.601406675732044</v>
      </c>
      <c r="Z17" s="206">
        <v>35.302868487136998</v>
      </c>
      <c r="AA17" s="206">
        <v>5.6971315128629998</v>
      </c>
      <c r="AB17" s="197" t="s">
        <v>157</v>
      </c>
    </row>
    <row r="18" spans="1:32" x14ac:dyDescent="0.3">
      <c r="A18" s="140" t="s">
        <v>233</v>
      </c>
      <c r="B18" s="141" t="s">
        <v>239</v>
      </c>
      <c r="C18" s="142">
        <v>205.746001374</v>
      </c>
      <c r="D18" s="142">
        <v>21.818525965500001</v>
      </c>
      <c r="E18" s="142">
        <v>41.427404250400002</v>
      </c>
      <c r="F18" s="142">
        <v>6.6855012174899997</v>
      </c>
      <c r="G18" s="143">
        <v>29</v>
      </c>
      <c r="H18" s="143">
        <v>29</v>
      </c>
      <c r="I18" s="142">
        <v>10.044233999999999</v>
      </c>
      <c r="J18" s="142">
        <v>3.5221170000000002</v>
      </c>
      <c r="K18" s="143">
        <v>73.266340909799993</v>
      </c>
      <c r="L18" s="143">
        <v>64.316869069099994</v>
      </c>
      <c r="M18" s="142">
        <v>9.5878414006800003</v>
      </c>
      <c r="N18" s="142">
        <v>227.56452734000001</v>
      </c>
      <c r="O18" s="142">
        <v>13.8954427143</v>
      </c>
      <c r="P18" s="142">
        <v>48.112905467899999</v>
      </c>
      <c r="Q18" s="153"/>
      <c r="R18" s="153"/>
      <c r="S18" s="153"/>
      <c r="T18" s="153"/>
      <c r="U18" s="153"/>
      <c r="V18" s="160">
        <f>[1]Emissionen_T50!G17-Emi_T30!G18</f>
        <v>9</v>
      </c>
      <c r="W18" s="160">
        <f>[1]Emissionen_T50!H17-Emi_T30!H18</f>
        <v>11</v>
      </c>
      <c r="X18" s="206">
        <v>203.69859332426796</v>
      </c>
      <c r="Y18" s="206">
        <v>21.601406675732044</v>
      </c>
      <c r="Z18" s="206">
        <v>35.302868487136998</v>
      </c>
      <c r="AA18" s="206">
        <v>5.6971315128629998</v>
      </c>
      <c r="AB18" s="197" t="s">
        <v>157</v>
      </c>
    </row>
    <row r="19" spans="1:32" x14ac:dyDescent="0.3">
      <c r="A19" s="140" t="s">
        <v>233</v>
      </c>
      <c r="B19" s="141" t="s">
        <v>238</v>
      </c>
      <c r="C19" s="142">
        <v>205.746001374</v>
      </c>
      <c r="D19" s="142">
        <v>21.818525965500001</v>
      </c>
      <c r="E19" s="142">
        <v>41.427404250400002</v>
      </c>
      <c r="F19" s="142">
        <v>6.6855012174899997</v>
      </c>
      <c r="G19" s="143">
        <v>29</v>
      </c>
      <c r="H19" s="143">
        <v>29</v>
      </c>
      <c r="I19" s="142">
        <v>10.455965000000001</v>
      </c>
      <c r="J19" s="142">
        <v>3.7279825</v>
      </c>
      <c r="K19" s="143">
        <v>73.4098990886</v>
      </c>
      <c r="L19" s="143">
        <v>64.460427202299996</v>
      </c>
      <c r="M19" s="142">
        <v>9.5878414006800003</v>
      </c>
      <c r="N19" s="142">
        <v>227.56452734000001</v>
      </c>
      <c r="O19" s="142">
        <v>13.8954427143</v>
      </c>
      <c r="P19" s="142">
        <v>48.112905467899999</v>
      </c>
      <c r="Q19" s="153"/>
      <c r="R19" s="153"/>
      <c r="S19" s="153"/>
      <c r="T19" s="153"/>
      <c r="U19" s="153"/>
      <c r="V19" s="160">
        <f>[1]Emissionen_T50!G18-Emi_T30!G19</f>
        <v>9</v>
      </c>
      <c r="W19" s="160">
        <f>[1]Emissionen_T50!H18-Emi_T30!H19</f>
        <v>11</v>
      </c>
      <c r="X19" s="206">
        <v>203.69859332426796</v>
      </c>
      <c r="Y19" s="206">
        <v>21.601406675732044</v>
      </c>
      <c r="Z19" s="206">
        <v>35.302868487136998</v>
      </c>
      <c r="AA19" s="206">
        <v>5.6971315128629998</v>
      </c>
      <c r="AB19" s="197" t="s">
        <v>157</v>
      </c>
    </row>
    <row r="20" spans="1:32" x14ac:dyDescent="0.3">
      <c r="A20" s="140" t="s">
        <v>233</v>
      </c>
      <c r="B20" s="141" t="s">
        <v>237</v>
      </c>
      <c r="C20" s="142">
        <v>205.746001374</v>
      </c>
      <c r="D20" s="142">
        <v>21.818525965500001</v>
      </c>
      <c r="E20" s="142">
        <v>41.427404250400002</v>
      </c>
      <c r="F20" s="142">
        <v>6.6855012174899997</v>
      </c>
      <c r="G20" s="143">
        <v>29</v>
      </c>
      <c r="H20" s="143">
        <v>29</v>
      </c>
      <c r="I20" s="142">
        <v>11.585127</v>
      </c>
      <c r="J20" s="142">
        <v>4.2925635</v>
      </c>
      <c r="K20" s="143">
        <v>73.813954150000001</v>
      </c>
      <c r="L20" s="143">
        <v>64.864482143100005</v>
      </c>
      <c r="M20" s="142">
        <v>9.5878414006800003</v>
      </c>
      <c r="N20" s="142">
        <v>227.56452734000001</v>
      </c>
      <c r="O20" s="142">
        <v>13.8954427143</v>
      </c>
      <c r="P20" s="142">
        <v>48.112905467899999</v>
      </c>
      <c r="Q20" s="153"/>
      <c r="R20" s="153"/>
      <c r="S20" s="153"/>
      <c r="T20" s="153"/>
      <c r="U20" s="153"/>
      <c r="V20" s="160">
        <f>[1]Emissionen_T50!G19-Emi_T30!G20</f>
        <v>9</v>
      </c>
      <c r="W20" s="160">
        <f>[1]Emissionen_T50!H19-Emi_T30!H20</f>
        <v>11</v>
      </c>
      <c r="X20" s="206">
        <v>203.69859332426796</v>
      </c>
      <c r="Y20" s="206">
        <v>21.601406675732044</v>
      </c>
      <c r="Z20" s="206">
        <v>35.302868487136998</v>
      </c>
      <c r="AA20" s="206">
        <v>5.6971315128629998</v>
      </c>
      <c r="AB20" s="197" t="s">
        <v>157</v>
      </c>
    </row>
    <row r="21" spans="1:32" x14ac:dyDescent="0.3">
      <c r="A21" s="140" t="s">
        <v>233</v>
      </c>
      <c r="B21" s="141" t="s">
        <v>236</v>
      </c>
      <c r="C21" s="142">
        <v>205.746001374</v>
      </c>
      <c r="D21" s="142">
        <v>21.818525965500001</v>
      </c>
      <c r="E21" s="142">
        <v>41.427404250400002</v>
      </c>
      <c r="F21" s="142">
        <v>6.6855012174899997</v>
      </c>
      <c r="G21" s="143">
        <v>29</v>
      </c>
      <c r="H21" s="143">
        <v>29</v>
      </c>
      <c r="I21" s="142">
        <v>4.2802210000000001</v>
      </c>
      <c r="J21" s="142">
        <v>0.64011050000000003</v>
      </c>
      <c r="K21" s="143">
        <v>71.489443226999995</v>
      </c>
      <c r="L21" s="143">
        <v>62.539972095400003</v>
      </c>
      <c r="M21" s="142">
        <v>9.5878414006800003</v>
      </c>
      <c r="N21" s="142">
        <v>227.56452734000001</v>
      </c>
      <c r="O21" s="142">
        <v>13.8954427143</v>
      </c>
      <c r="P21" s="142">
        <v>48.112905467899999</v>
      </c>
      <c r="Q21" s="153"/>
      <c r="R21" s="153"/>
      <c r="S21" s="153"/>
      <c r="T21" s="153"/>
      <c r="U21" s="153"/>
      <c r="V21" s="160">
        <f>[1]Emissionen_T50!G20-Emi_T30!G21</f>
        <v>9</v>
      </c>
      <c r="W21" s="160">
        <f>[1]Emissionen_T50!H20-Emi_T30!H21</f>
        <v>11</v>
      </c>
      <c r="X21" s="206">
        <v>203.69859332426796</v>
      </c>
      <c r="Y21" s="206">
        <v>21.601406675732044</v>
      </c>
      <c r="Z21" s="206">
        <v>35.302868487136998</v>
      </c>
      <c r="AA21" s="206">
        <v>5.6971315128629998</v>
      </c>
      <c r="AB21" s="197" t="s">
        <v>157</v>
      </c>
    </row>
    <row r="22" spans="1:32" x14ac:dyDescent="0.3">
      <c r="A22" s="140" t="s">
        <v>233</v>
      </c>
      <c r="B22" s="141" t="s">
        <v>235</v>
      </c>
      <c r="C22" s="142">
        <v>205.746001374</v>
      </c>
      <c r="D22" s="142">
        <v>21.818525965500001</v>
      </c>
      <c r="E22" s="142">
        <v>41.427404250400002</v>
      </c>
      <c r="F22" s="142">
        <v>6.6855012174899997</v>
      </c>
      <c r="G22" s="143">
        <v>29</v>
      </c>
      <c r="H22" s="143">
        <v>29</v>
      </c>
      <c r="I22" s="142">
        <v>3.0320130000000001</v>
      </c>
      <c r="J22" s="142">
        <v>1.60065E-2</v>
      </c>
      <c r="K22" s="143">
        <v>71.1656159777</v>
      </c>
      <c r="L22" s="143">
        <v>62.216145009500003</v>
      </c>
      <c r="M22" s="142">
        <v>9.5878414006800003</v>
      </c>
      <c r="N22" s="142">
        <v>227.56452734000001</v>
      </c>
      <c r="O22" s="142">
        <v>13.8954427143</v>
      </c>
      <c r="P22" s="142">
        <v>48.112905467899999</v>
      </c>
      <c r="Q22" s="153" t="s">
        <v>234</v>
      </c>
      <c r="R22" s="153"/>
      <c r="S22" s="153"/>
      <c r="T22" s="153">
        <v>29</v>
      </c>
      <c r="U22" s="153">
        <v>29</v>
      </c>
      <c r="V22" s="160">
        <f>[1]Emissionen_T50!G21-Emi_T30!G22</f>
        <v>9</v>
      </c>
      <c r="W22" s="160">
        <f>[1]Emissionen_T50!H21-Emi_T30!H22</f>
        <v>11</v>
      </c>
      <c r="X22" s="206">
        <v>203.69859332426796</v>
      </c>
      <c r="Y22" s="206">
        <v>21.601406675732044</v>
      </c>
      <c r="Z22" s="206">
        <v>35.302868487136998</v>
      </c>
      <c r="AA22" s="206">
        <v>5.6971315128629998</v>
      </c>
      <c r="AB22" s="197" t="s">
        <v>157</v>
      </c>
    </row>
    <row r="23" spans="1:32" ht="14.5" thickBot="1" x14ac:dyDescent="0.35">
      <c r="A23" s="147" t="s">
        <v>233</v>
      </c>
      <c r="B23" s="148" t="s">
        <v>232</v>
      </c>
      <c r="C23" s="149">
        <v>205.746001374</v>
      </c>
      <c r="D23" s="149">
        <v>21.818525965500001</v>
      </c>
      <c r="E23" s="149">
        <v>41.427404250400002</v>
      </c>
      <c r="F23" s="149">
        <v>6.6855012174899997</v>
      </c>
      <c r="G23" s="150">
        <v>29</v>
      </c>
      <c r="H23" s="150">
        <v>29</v>
      </c>
      <c r="I23" s="149">
        <v>-2.3860190000000001</v>
      </c>
      <c r="J23" s="149">
        <v>0</v>
      </c>
      <c r="K23" s="150">
        <v>71.157605353999998</v>
      </c>
      <c r="L23" s="150">
        <v>62.2081343901</v>
      </c>
      <c r="M23" s="149">
        <v>9.5878414006800003</v>
      </c>
      <c r="N23" s="149">
        <v>227.56452734000001</v>
      </c>
      <c r="O23" s="149">
        <v>13.8954427143</v>
      </c>
      <c r="P23" s="149">
        <v>48.112905467899999</v>
      </c>
      <c r="Q23" s="155"/>
      <c r="R23" s="155"/>
      <c r="S23" s="155"/>
      <c r="T23" s="155"/>
      <c r="U23" s="155"/>
      <c r="V23" s="161">
        <f>[1]Emissionen_T50!G22-Emi_T30!G23</f>
        <v>9</v>
      </c>
      <c r="W23" s="161">
        <f>[1]Emissionen_T50!H22-Emi_T30!H23</f>
        <v>11</v>
      </c>
      <c r="X23" s="207">
        <v>203.69859332426796</v>
      </c>
      <c r="Y23" s="207">
        <v>21.601406675732044</v>
      </c>
      <c r="Z23" s="207">
        <v>35.302868487136998</v>
      </c>
      <c r="AA23" s="207">
        <v>5.6971315128629998</v>
      </c>
      <c r="AB23" s="198" t="s">
        <v>157</v>
      </c>
    </row>
    <row r="24" spans="1:32" x14ac:dyDescent="0.3">
      <c r="A24" s="156" t="s">
        <v>226</v>
      </c>
      <c r="B24" s="157" t="s">
        <v>231</v>
      </c>
      <c r="C24" s="158">
        <v>320.192418863</v>
      </c>
      <c r="D24" s="158">
        <v>17.262130399499998</v>
      </c>
      <c r="E24" s="158">
        <v>68.432055715399997</v>
      </c>
      <c r="F24" s="158">
        <v>2.6945684228200002</v>
      </c>
      <c r="G24" s="137">
        <v>35</v>
      </c>
      <c r="H24" s="137">
        <v>35</v>
      </c>
      <c r="I24" s="158">
        <v>6.6327600000000002</v>
      </c>
      <c r="J24" s="158">
        <v>1.8163800000000001</v>
      </c>
      <c r="K24" s="137">
        <v>72.553314202999999</v>
      </c>
      <c r="L24" s="137">
        <v>63.8291264625</v>
      </c>
      <c r="M24" s="158">
        <v>5.1153941878099998</v>
      </c>
      <c r="N24" s="158">
        <v>337.454549262</v>
      </c>
      <c r="O24" s="158">
        <v>3.7884103955000001</v>
      </c>
      <c r="P24" s="158">
        <v>71.1266241382</v>
      </c>
      <c r="Q24" s="168"/>
      <c r="R24" s="168"/>
      <c r="S24" s="168"/>
      <c r="T24" s="168"/>
      <c r="U24" s="168"/>
      <c r="V24" s="162">
        <f>[1]Emissionen_T50!G23-Emi_T30!G24</f>
        <v>4</v>
      </c>
      <c r="W24" s="162">
        <f>[1]Emissionen_T50!H23-Emi_T30!H24</f>
        <v>7</v>
      </c>
      <c r="X24" s="205">
        <v>298.14706022397547</v>
      </c>
      <c r="Y24" s="205">
        <v>16.073626758814278</v>
      </c>
      <c r="Z24" s="205">
        <v>45.187692759206492</v>
      </c>
      <c r="AA24" s="205">
        <v>1.7793025320686635</v>
      </c>
      <c r="AB24" s="196" t="s">
        <v>157</v>
      </c>
    </row>
    <row r="25" spans="1:32" x14ac:dyDescent="0.3">
      <c r="A25" s="140" t="s">
        <v>226</v>
      </c>
      <c r="B25" s="141" t="s">
        <v>230</v>
      </c>
      <c r="C25" s="142">
        <v>286.81367654000002</v>
      </c>
      <c r="D25" s="142">
        <v>17.132486211700002</v>
      </c>
      <c r="E25" s="142">
        <v>61.756307250799999</v>
      </c>
      <c r="F25" s="142">
        <v>2.6686395852499998</v>
      </c>
      <c r="G25" s="143">
        <v>35</v>
      </c>
      <c r="H25" s="143">
        <v>35</v>
      </c>
      <c r="I25" s="142">
        <v>7.1938560000000003</v>
      </c>
      <c r="J25" s="142">
        <v>2.0969280000000001</v>
      </c>
      <c r="K25" s="143">
        <v>72.446324239000006</v>
      </c>
      <c r="L25" s="143">
        <v>63.274950671100001</v>
      </c>
      <c r="M25" s="142">
        <v>5.6366844893000003</v>
      </c>
      <c r="N25" s="142">
        <v>303.94616275200002</v>
      </c>
      <c r="O25" s="142">
        <v>4.1422456925600004</v>
      </c>
      <c r="P25" s="142">
        <v>64.424946836100005</v>
      </c>
      <c r="Q25" s="153"/>
      <c r="R25" s="153"/>
      <c r="S25" s="153"/>
      <c r="T25" s="153"/>
      <c r="U25" s="153"/>
      <c r="V25" s="152">
        <f>[1]Emissionen_T50!G24-Emi_T30!G25</f>
        <v>4</v>
      </c>
      <c r="W25" s="152">
        <f>[1]Emissionen_T50!H24-Emi_T30!H25</f>
        <v>7</v>
      </c>
      <c r="X25" s="206">
        <v>265.73768675737153</v>
      </c>
      <c r="Y25" s="206">
        <v>11.699813242628457</v>
      </c>
      <c r="Z25" s="206">
        <v>40.551763605489803</v>
      </c>
      <c r="AA25" s="206">
        <v>1.1982363945101999</v>
      </c>
      <c r="AB25" s="197" t="s">
        <v>157</v>
      </c>
    </row>
    <row r="26" spans="1:32" x14ac:dyDescent="0.3">
      <c r="A26" s="140" t="s">
        <v>226</v>
      </c>
      <c r="B26" s="141" t="s">
        <v>229</v>
      </c>
      <c r="C26" s="142">
        <v>286.81367654000002</v>
      </c>
      <c r="D26" s="142">
        <v>17.132486211700002</v>
      </c>
      <c r="E26" s="142">
        <v>61.756307250799999</v>
      </c>
      <c r="F26" s="142">
        <v>2.6686395852499998</v>
      </c>
      <c r="G26" s="143">
        <v>35</v>
      </c>
      <c r="H26" s="143">
        <v>35</v>
      </c>
      <c r="I26" s="142">
        <v>7.0411279999999996</v>
      </c>
      <c r="J26" s="142">
        <v>2.0205639999999998</v>
      </c>
      <c r="K26" s="143">
        <v>72.399258076099997</v>
      </c>
      <c r="L26" s="143">
        <v>63.227884527800001</v>
      </c>
      <c r="M26" s="142">
        <v>5.6366844893000003</v>
      </c>
      <c r="N26" s="142">
        <v>303.94616275200002</v>
      </c>
      <c r="O26" s="142">
        <v>4.1422456925600004</v>
      </c>
      <c r="P26" s="142">
        <v>64.424946836100005</v>
      </c>
      <c r="Q26" s="153"/>
      <c r="R26" s="153"/>
      <c r="S26" s="153"/>
      <c r="T26" s="153"/>
      <c r="U26" s="153"/>
      <c r="V26" s="152">
        <f>[1]Emissionen_T50!G25-Emi_T30!G26</f>
        <v>4</v>
      </c>
      <c r="W26" s="152">
        <f>[1]Emissionen_T50!H25-Emi_T30!H26</f>
        <v>7</v>
      </c>
      <c r="X26" s="206">
        <v>265.73768675737153</v>
      </c>
      <c r="Y26" s="206">
        <v>11.699813242628457</v>
      </c>
      <c r="Z26" s="206">
        <v>40.551763605489803</v>
      </c>
      <c r="AA26" s="206">
        <v>1.1982363945101999</v>
      </c>
      <c r="AB26" s="197" t="s">
        <v>157</v>
      </c>
    </row>
    <row r="27" spans="1:32" x14ac:dyDescent="0.3">
      <c r="A27" s="140" t="s">
        <v>226</v>
      </c>
      <c r="B27" s="141" t="s">
        <v>228</v>
      </c>
      <c r="C27" s="142">
        <v>286.81367654000002</v>
      </c>
      <c r="D27" s="142">
        <v>17.132486211700002</v>
      </c>
      <c r="E27" s="142">
        <v>61.756307250799999</v>
      </c>
      <c r="F27" s="142">
        <v>2.6686395852499998</v>
      </c>
      <c r="G27" s="143">
        <v>35</v>
      </c>
      <c r="H27" s="143">
        <v>35</v>
      </c>
      <c r="I27" s="142">
        <v>6.5272959999999998</v>
      </c>
      <c r="J27" s="142">
        <v>1.7636480000000001</v>
      </c>
      <c r="K27" s="143">
        <v>72.243253506800002</v>
      </c>
      <c r="L27" s="143">
        <v>63.071880024899997</v>
      </c>
      <c r="M27" s="142">
        <v>5.6366844893000003</v>
      </c>
      <c r="N27" s="142">
        <v>303.94616275200002</v>
      </c>
      <c r="O27" s="142">
        <v>4.1422456925600004</v>
      </c>
      <c r="P27" s="142">
        <v>64.424946836100005</v>
      </c>
      <c r="Q27" s="153"/>
      <c r="R27" s="153"/>
      <c r="S27" s="153"/>
      <c r="T27" s="153"/>
      <c r="U27" s="153"/>
      <c r="V27" s="152">
        <f>[1]Emissionen_T50!G26-Emi_T30!G27</f>
        <v>4</v>
      </c>
      <c r="W27" s="152">
        <f>[1]Emissionen_T50!H26-Emi_T30!H27</f>
        <v>7</v>
      </c>
      <c r="X27" s="206">
        <v>265.73768675737153</v>
      </c>
      <c r="Y27" s="206">
        <v>11.699813242628457</v>
      </c>
      <c r="Z27" s="206">
        <v>40.551763605489803</v>
      </c>
      <c r="AA27" s="206">
        <v>1.1982363945101999</v>
      </c>
      <c r="AB27" s="197" t="s">
        <v>157</v>
      </c>
    </row>
    <row r="28" spans="1:32" x14ac:dyDescent="0.3">
      <c r="A28" s="140" t="s">
        <v>226</v>
      </c>
      <c r="B28" s="141" t="s">
        <v>227</v>
      </c>
      <c r="C28" s="142">
        <v>285.38665664500002</v>
      </c>
      <c r="D28" s="142">
        <v>12.564911757200001</v>
      </c>
      <c r="E28" s="142">
        <v>61.411423707700003</v>
      </c>
      <c r="F28" s="142">
        <v>1.8146042584199999</v>
      </c>
      <c r="G28" s="143">
        <v>35</v>
      </c>
      <c r="H28" s="143">
        <v>35</v>
      </c>
      <c r="I28" s="142">
        <v>3.6069559999999998</v>
      </c>
      <c r="J28" s="142">
        <v>0.30347800000000003</v>
      </c>
      <c r="K28" s="143">
        <v>70.843734606699996</v>
      </c>
      <c r="L28" s="143">
        <v>61.589796590200002</v>
      </c>
      <c r="M28" s="142">
        <v>4.2170987132700004</v>
      </c>
      <c r="N28" s="142">
        <v>297.95156840200002</v>
      </c>
      <c r="O28" s="142">
        <v>2.8700272922400001</v>
      </c>
      <c r="P28" s="142">
        <v>63.226027966099998</v>
      </c>
      <c r="Q28" s="153"/>
      <c r="R28" s="153"/>
      <c r="S28" s="153"/>
      <c r="T28" s="153"/>
      <c r="U28" s="153"/>
      <c r="V28" s="152">
        <f>[1]Emissionen_T50!G27-Emi_T30!G28</f>
        <v>4</v>
      </c>
      <c r="W28" s="152">
        <f>[1]Emissionen_T50!H27-Emi_T30!H28</f>
        <v>7</v>
      </c>
      <c r="X28" s="206">
        <v>265.73768675737153</v>
      </c>
      <c r="Y28" s="206">
        <v>11.699813242628457</v>
      </c>
      <c r="Z28" s="206">
        <v>40.551763605489803</v>
      </c>
      <c r="AA28" s="206">
        <v>1.1982363945101999</v>
      </c>
      <c r="AB28" s="197" t="s">
        <v>157</v>
      </c>
    </row>
    <row r="29" spans="1:32" ht="14.5" thickBot="1" x14ac:dyDescent="0.35">
      <c r="A29" s="147" t="s">
        <v>226</v>
      </c>
      <c r="B29" s="148" t="s">
        <v>225</v>
      </c>
      <c r="C29" s="149">
        <v>285.38665664500002</v>
      </c>
      <c r="D29" s="149">
        <v>12.564911757200001</v>
      </c>
      <c r="E29" s="149">
        <v>61.411423707700003</v>
      </c>
      <c r="F29" s="149">
        <v>1.8146042584199999</v>
      </c>
      <c r="G29" s="150">
        <v>35</v>
      </c>
      <c r="H29" s="150">
        <v>35</v>
      </c>
      <c r="I29" s="149">
        <v>5.9163819999999996</v>
      </c>
      <c r="J29" s="149">
        <v>1.458191</v>
      </c>
      <c r="K29" s="150">
        <v>71.479355880599996</v>
      </c>
      <c r="L29" s="150">
        <v>62.225417502699997</v>
      </c>
      <c r="M29" s="149">
        <v>4.2170987132700004</v>
      </c>
      <c r="N29" s="149">
        <v>297.95156840200002</v>
      </c>
      <c r="O29" s="149">
        <v>2.8700272922400001</v>
      </c>
      <c r="P29" s="149">
        <v>63.226027966099998</v>
      </c>
      <c r="Q29" s="155" t="s">
        <v>224</v>
      </c>
      <c r="R29" s="155"/>
      <c r="S29" s="155"/>
      <c r="T29" s="155">
        <v>35</v>
      </c>
      <c r="U29" s="155">
        <v>35</v>
      </c>
      <c r="V29" s="154">
        <f>[1]Emissionen_T50!G28-Emi_T30!G29</f>
        <v>4</v>
      </c>
      <c r="W29" s="154">
        <f>[1]Emissionen_T50!H28-Emi_T30!H29</f>
        <v>7</v>
      </c>
      <c r="X29" s="207">
        <v>265.73768675737153</v>
      </c>
      <c r="Y29" s="207">
        <v>11.699813242628457</v>
      </c>
      <c r="Z29" s="207">
        <v>40.551763605489803</v>
      </c>
      <c r="AA29" s="207">
        <v>1.1982363945101999</v>
      </c>
      <c r="AB29" s="198" t="s">
        <v>157</v>
      </c>
      <c r="AF29" s="56" t="s">
        <v>295</v>
      </c>
    </row>
    <row r="30" spans="1:32" x14ac:dyDescent="0.3">
      <c r="A30" s="156" t="s">
        <v>216</v>
      </c>
      <c r="B30" s="157" t="s">
        <v>223</v>
      </c>
      <c r="C30" s="158">
        <v>169.735302934</v>
      </c>
      <c r="D30" s="158">
        <v>18.7083038036</v>
      </c>
      <c r="E30" s="158">
        <v>25.55414403</v>
      </c>
      <c r="F30" s="158">
        <v>3.8784684091399999</v>
      </c>
      <c r="G30" s="137">
        <v>29</v>
      </c>
      <c r="H30" s="137">
        <v>29</v>
      </c>
      <c r="I30" s="158">
        <v>3.4000780000000002</v>
      </c>
      <c r="J30" s="158">
        <v>0.20003899999999999</v>
      </c>
      <c r="K30" s="137">
        <v>70.525098522199997</v>
      </c>
      <c r="L30" s="137">
        <v>58.204123384200003</v>
      </c>
      <c r="M30" s="158">
        <v>9.9277996890200004</v>
      </c>
      <c r="N30" s="158">
        <v>188.44360673700001</v>
      </c>
      <c r="O30" s="158">
        <v>13.177452110799999</v>
      </c>
      <c r="P30" s="158">
        <v>29.4326124392</v>
      </c>
      <c r="Q30" s="168" t="s">
        <v>222</v>
      </c>
      <c r="R30" s="168"/>
      <c r="S30" s="168"/>
      <c r="T30" s="168">
        <v>29</v>
      </c>
      <c r="U30" s="168">
        <v>29</v>
      </c>
      <c r="V30" s="159">
        <f>[1]Emissionen_T50!G29-Emi_T30!G30</f>
        <v>13</v>
      </c>
      <c r="W30" s="159">
        <f>[1]Emissionen_T50!H29-Emi_T30!H30</f>
        <v>13</v>
      </c>
      <c r="X30" s="205">
        <v>137.61745461799015</v>
      </c>
      <c r="Y30" s="205">
        <v>15.168259667724129</v>
      </c>
      <c r="Z30" s="205">
        <v>25.566139548087644</v>
      </c>
      <c r="AA30" s="205">
        <v>3.8802890233409286</v>
      </c>
      <c r="AB30" s="196" t="s">
        <v>157</v>
      </c>
    </row>
    <row r="31" spans="1:32" x14ac:dyDescent="0.3">
      <c r="A31" s="140" t="s">
        <v>216</v>
      </c>
      <c r="B31" s="141" t="s">
        <v>221</v>
      </c>
      <c r="C31" s="142">
        <v>169.735302934</v>
      </c>
      <c r="D31" s="142">
        <v>18.7083038036</v>
      </c>
      <c r="E31" s="142">
        <v>25.55414403</v>
      </c>
      <c r="F31" s="142">
        <v>3.8784684091399999</v>
      </c>
      <c r="G31" s="143">
        <v>29</v>
      </c>
      <c r="H31" s="143">
        <v>29</v>
      </c>
      <c r="I31" s="142">
        <v>3.3516270000000001</v>
      </c>
      <c r="J31" s="142">
        <v>0.17581350000000001</v>
      </c>
      <c r="K31" s="143">
        <v>70.512723745200006</v>
      </c>
      <c r="L31" s="143">
        <v>58.191748624900001</v>
      </c>
      <c r="M31" s="142">
        <v>9.9277996890200004</v>
      </c>
      <c r="N31" s="142">
        <v>188.44360673700001</v>
      </c>
      <c r="O31" s="142">
        <v>13.177452110799999</v>
      </c>
      <c r="P31" s="142">
        <v>29.4326124392</v>
      </c>
      <c r="Q31" s="153"/>
      <c r="R31" s="153"/>
      <c r="S31" s="153"/>
      <c r="T31" s="153"/>
      <c r="U31" s="153"/>
      <c r="V31" s="160">
        <f>[1]Emissionen_T50!G30-Emi_T30!G31</f>
        <v>13</v>
      </c>
      <c r="W31" s="160">
        <f>[1]Emissionen_T50!H30-Emi_T30!H31</f>
        <v>13</v>
      </c>
      <c r="X31" s="206">
        <v>137.61745461799015</v>
      </c>
      <c r="Y31" s="206">
        <v>15.168259667724129</v>
      </c>
      <c r="Z31" s="206">
        <v>25.566139548087644</v>
      </c>
      <c r="AA31" s="206">
        <v>3.8802890233409286</v>
      </c>
      <c r="AB31" s="197" t="s">
        <v>157</v>
      </c>
    </row>
    <row r="32" spans="1:32" x14ac:dyDescent="0.3">
      <c r="A32" s="140" t="s">
        <v>216</v>
      </c>
      <c r="B32" s="141" t="s">
        <v>220</v>
      </c>
      <c r="C32" s="142">
        <v>169.735302934</v>
      </c>
      <c r="D32" s="142">
        <v>18.7083038036</v>
      </c>
      <c r="E32" s="142">
        <v>25.55414403</v>
      </c>
      <c r="F32" s="142">
        <v>3.8784684091399999</v>
      </c>
      <c r="G32" s="143">
        <v>29</v>
      </c>
      <c r="H32" s="143">
        <v>29</v>
      </c>
      <c r="I32" s="142">
        <v>3.335969</v>
      </c>
      <c r="J32" s="142">
        <v>0.16798450000000001</v>
      </c>
      <c r="K32" s="143">
        <v>70.508731785400002</v>
      </c>
      <c r="L32" s="143">
        <v>58.187756670699997</v>
      </c>
      <c r="M32" s="142">
        <v>9.9277996890200004</v>
      </c>
      <c r="N32" s="142">
        <v>188.44360673700001</v>
      </c>
      <c r="O32" s="142">
        <v>13.177452110799999</v>
      </c>
      <c r="P32" s="142">
        <v>29.4326124392</v>
      </c>
      <c r="Q32" s="153"/>
      <c r="R32" s="153"/>
      <c r="S32" s="153"/>
      <c r="T32" s="153"/>
      <c r="U32" s="153"/>
      <c r="V32" s="160">
        <f>[1]Emissionen_T50!G31-Emi_T30!G32</f>
        <v>13</v>
      </c>
      <c r="W32" s="160">
        <f>[1]Emissionen_T50!H31-Emi_T30!H32</f>
        <v>13</v>
      </c>
      <c r="X32" s="206">
        <v>137.61745461799015</v>
      </c>
      <c r="Y32" s="206">
        <v>15.168259667724129</v>
      </c>
      <c r="Z32" s="206">
        <v>25.566139548087644</v>
      </c>
      <c r="AA32" s="206">
        <v>3.8802890233409286</v>
      </c>
      <c r="AB32" s="197" t="s">
        <v>157</v>
      </c>
    </row>
    <row r="33" spans="1:32" x14ac:dyDescent="0.3">
      <c r="A33" s="140" t="s">
        <v>216</v>
      </c>
      <c r="B33" s="141" t="s">
        <v>219</v>
      </c>
      <c r="C33" s="142">
        <v>169.735302934</v>
      </c>
      <c r="D33" s="142">
        <v>18.7083038036</v>
      </c>
      <c r="E33" s="142">
        <v>25.55414403</v>
      </c>
      <c r="F33" s="142">
        <v>3.8784684091399999</v>
      </c>
      <c r="G33" s="143">
        <v>29</v>
      </c>
      <c r="H33" s="143">
        <v>29</v>
      </c>
      <c r="I33" s="142">
        <v>3.3175349999999999</v>
      </c>
      <c r="J33" s="142">
        <v>0.15876750000000001</v>
      </c>
      <c r="K33" s="143">
        <v>70.504036613099998</v>
      </c>
      <c r="L33" s="143">
        <v>58.183061505200001</v>
      </c>
      <c r="M33" s="142">
        <v>9.9277996890200004</v>
      </c>
      <c r="N33" s="142">
        <v>188.44360673700001</v>
      </c>
      <c r="O33" s="142">
        <v>13.177452110799999</v>
      </c>
      <c r="P33" s="142">
        <v>29.4326124392</v>
      </c>
      <c r="Q33" s="153"/>
      <c r="R33" s="153"/>
      <c r="S33" s="153"/>
      <c r="T33" s="153"/>
      <c r="U33" s="153"/>
      <c r="V33" s="160">
        <f>[1]Emissionen_T50!G32-Emi_T30!G33</f>
        <v>13</v>
      </c>
      <c r="W33" s="160">
        <f>[1]Emissionen_T50!H32-Emi_T30!H33</f>
        <v>13</v>
      </c>
      <c r="X33" s="206">
        <v>137.61745461799015</v>
      </c>
      <c r="Y33" s="206">
        <v>15.168259667724129</v>
      </c>
      <c r="Z33" s="206">
        <v>25.566139548087644</v>
      </c>
      <c r="AA33" s="206">
        <v>3.8802890233409286</v>
      </c>
      <c r="AB33" s="197" t="s">
        <v>157</v>
      </c>
    </row>
    <row r="34" spans="1:32" x14ac:dyDescent="0.3">
      <c r="A34" s="140" t="s">
        <v>216</v>
      </c>
      <c r="B34" s="141" t="s">
        <v>218</v>
      </c>
      <c r="C34" s="142">
        <v>169.735302934</v>
      </c>
      <c r="D34" s="142">
        <v>18.7083038036</v>
      </c>
      <c r="E34" s="142">
        <v>25.55414403</v>
      </c>
      <c r="F34" s="142">
        <v>3.8784684091399999</v>
      </c>
      <c r="G34" s="143">
        <v>29</v>
      </c>
      <c r="H34" s="143">
        <v>29</v>
      </c>
      <c r="I34" s="142">
        <v>2.9120149999999998</v>
      </c>
      <c r="J34" s="142">
        <v>0</v>
      </c>
      <c r="K34" s="143">
        <v>70.423927391500001</v>
      </c>
      <c r="L34" s="143">
        <v>58.102952399199999</v>
      </c>
      <c r="M34" s="142">
        <v>9.9277996890200004</v>
      </c>
      <c r="N34" s="142">
        <v>188.44360673700001</v>
      </c>
      <c r="O34" s="142">
        <v>13.177452110799999</v>
      </c>
      <c r="P34" s="142">
        <v>29.4326124392</v>
      </c>
      <c r="Q34" s="153"/>
      <c r="R34" s="153"/>
      <c r="S34" s="153"/>
      <c r="T34" s="153"/>
      <c r="U34" s="153"/>
      <c r="V34" s="160">
        <f>[1]Emissionen_T50!G33-Emi_T30!G34</f>
        <v>13</v>
      </c>
      <c r="W34" s="160">
        <f>[1]Emissionen_T50!H33-Emi_T30!H34</f>
        <v>13</v>
      </c>
      <c r="X34" s="206">
        <v>137.61745461799015</v>
      </c>
      <c r="Y34" s="206">
        <v>15.168259667724129</v>
      </c>
      <c r="Z34" s="206">
        <v>25.566139548087644</v>
      </c>
      <c r="AA34" s="206">
        <v>3.8802890233409286</v>
      </c>
      <c r="AB34" s="197" t="s">
        <v>157</v>
      </c>
    </row>
    <row r="35" spans="1:32" x14ac:dyDescent="0.3">
      <c r="A35" s="140" t="s">
        <v>216</v>
      </c>
      <c r="B35" s="141" t="s">
        <v>217</v>
      </c>
      <c r="C35" s="142">
        <v>169.735302934</v>
      </c>
      <c r="D35" s="142">
        <v>18.7083038036</v>
      </c>
      <c r="E35" s="142">
        <v>25.55414403</v>
      </c>
      <c r="F35" s="142">
        <v>3.8784684091399999</v>
      </c>
      <c r="G35" s="143">
        <v>29</v>
      </c>
      <c r="H35" s="143">
        <v>29</v>
      </c>
      <c r="I35" s="142">
        <v>2.65170978</v>
      </c>
      <c r="J35" s="142">
        <v>0</v>
      </c>
      <c r="K35" s="143">
        <v>70.423927391500001</v>
      </c>
      <c r="L35" s="143">
        <v>58.102952399199999</v>
      </c>
      <c r="M35" s="142">
        <v>9.9277996890200004</v>
      </c>
      <c r="N35" s="142">
        <v>188.44360673700001</v>
      </c>
      <c r="O35" s="142">
        <v>13.177452110799999</v>
      </c>
      <c r="P35" s="142">
        <v>29.4326124392</v>
      </c>
      <c r="Q35" s="153"/>
      <c r="R35" s="153"/>
      <c r="S35" s="153"/>
      <c r="T35" s="153"/>
      <c r="U35" s="153"/>
      <c r="V35" s="160">
        <f>[1]Emissionen_T50!G34-Emi_T30!G35</f>
        <v>13</v>
      </c>
      <c r="W35" s="160">
        <f>[1]Emissionen_T50!H34-Emi_T30!H35</f>
        <v>13</v>
      </c>
      <c r="X35" s="206">
        <v>137.61745461799015</v>
      </c>
      <c r="Y35" s="206">
        <v>15.168259667724129</v>
      </c>
      <c r="Z35" s="206">
        <v>25.566139548087644</v>
      </c>
      <c r="AA35" s="206">
        <v>3.8802890233409286</v>
      </c>
      <c r="AB35" s="197" t="s">
        <v>157</v>
      </c>
    </row>
    <row r="36" spans="1:32" ht="14.5" thickBot="1" x14ac:dyDescent="0.35">
      <c r="A36" s="147" t="s">
        <v>216</v>
      </c>
      <c r="B36" s="148" t="s">
        <v>215</v>
      </c>
      <c r="C36" s="149">
        <v>169.735302934</v>
      </c>
      <c r="D36" s="149">
        <v>18.7083038036</v>
      </c>
      <c r="E36" s="149">
        <v>25.55414403</v>
      </c>
      <c r="F36" s="149">
        <v>3.8784684091399999</v>
      </c>
      <c r="G36" s="150">
        <v>29</v>
      </c>
      <c r="H36" s="150">
        <v>29</v>
      </c>
      <c r="I36" s="149">
        <v>2.2122220000000001</v>
      </c>
      <c r="J36" s="149">
        <v>0</v>
      </c>
      <c r="K36" s="150">
        <v>70.423927391500001</v>
      </c>
      <c r="L36" s="150">
        <v>58.102952399199999</v>
      </c>
      <c r="M36" s="149">
        <v>9.9277996890200004</v>
      </c>
      <c r="N36" s="149">
        <v>188.44360673700001</v>
      </c>
      <c r="O36" s="149">
        <v>13.177452110799999</v>
      </c>
      <c r="P36" s="149">
        <v>29.4326124392</v>
      </c>
      <c r="Q36" s="155"/>
      <c r="R36" s="155"/>
      <c r="S36" s="155"/>
      <c r="T36" s="155"/>
      <c r="U36" s="155"/>
      <c r="V36" s="161">
        <f>[1]Emissionen_T50!G35-Emi_T30!G36</f>
        <v>13</v>
      </c>
      <c r="W36" s="161">
        <f>[1]Emissionen_T50!H35-Emi_T30!H36</f>
        <v>13</v>
      </c>
      <c r="X36" s="207">
        <v>137.61745461799015</v>
      </c>
      <c r="Y36" s="207">
        <v>15.168259667724129</v>
      </c>
      <c r="Z36" s="207">
        <v>25.566139548087644</v>
      </c>
      <c r="AA36" s="207">
        <v>3.8802890233409286</v>
      </c>
      <c r="AB36" s="198" t="s">
        <v>157</v>
      </c>
    </row>
    <row r="37" spans="1:32" x14ac:dyDescent="0.3">
      <c r="A37" s="156" t="s">
        <v>210</v>
      </c>
      <c r="B37" s="157" t="s">
        <v>214</v>
      </c>
      <c r="C37" s="158">
        <v>289.79358856800002</v>
      </c>
      <c r="D37" s="158">
        <v>7.9837710733199998</v>
      </c>
      <c r="E37" s="158">
        <v>58.067886252500003</v>
      </c>
      <c r="F37" s="158">
        <v>1.4875856756900001</v>
      </c>
      <c r="G37" s="137"/>
      <c r="H37" s="137"/>
      <c r="I37" s="158">
        <v>10.957257999999999</v>
      </c>
      <c r="J37" s="158">
        <v>3.9786290000000002</v>
      </c>
      <c r="K37" s="137">
        <v>72.506389992600006</v>
      </c>
      <c r="L37" s="137">
        <v>63.187003623499997</v>
      </c>
      <c r="M37" s="158">
        <v>2.6811209162899998</v>
      </c>
      <c r="N37" s="158">
        <v>297.77735964099998</v>
      </c>
      <c r="O37" s="158">
        <v>2.4978152762899999</v>
      </c>
      <c r="P37" s="158">
        <v>59.555471928199999</v>
      </c>
      <c r="Q37" s="168" t="s">
        <v>213</v>
      </c>
      <c r="R37" s="168">
        <v>273.375</v>
      </c>
      <c r="S37" s="168">
        <v>44.375</v>
      </c>
      <c r="T37" s="168">
        <v>42</v>
      </c>
      <c r="U37" s="168">
        <v>45</v>
      </c>
      <c r="V37" s="138">
        <f>[1]Emissionen_T50!G36-Emi_T30!G37</f>
        <v>42</v>
      </c>
      <c r="W37" s="138">
        <f>[1]Emissionen_T50!H36-Emi_T30!H37</f>
        <v>45</v>
      </c>
      <c r="X37" s="205">
        <v>266.04548569509222</v>
      </c>
      <c r="Y37" s="205">
        <v>7.3295143049077875</v>
      </c>
      <c r="Z37" s="205">
        <v>43.266594471146313</v>
      </c>
      <c r="AA37" s="205">
        <v>1.1084055288536874</v>
      </c>
      <c r="AB37" s="196" t="s">
        <v>157</v>
      </c>
    </row>
    <row r="38" spans="1:32" x14ac:dyDescent="0.3">
      <c r="A38" s="140" t="s">
        <v>210</v>
      </c>
      <c r="B38" s="141" t="s">
        <v>212</v>
      </c>
      <c r="C38" s="142">
        <v>289.79358856800002</v>
      </c>
      <c r="D38" s="142">
        <v>7.9837710733199998</v>
      </c>
      <c r="E38" s="142">
        <v>58.067886252500003</v>
      </c>
      <c r="F38" s="142">
        <v>1.4875856756900001</v>
      </c>
      <c r="G38" s="143"/>
      <c r="H38" s="143"/>
      <c r="I38" s="142">
        <v>8.6157229999999991</v>
      </c>
      <c r="J38" s="142">
        <v>2.8078615</v>
      </c>
      <c r="K38" s="143">
        <v>71.7035677808</v>
      </c>
      <c r="L38" s="143">
        <v>62.384181785499997</v>
      </c>
      <c r="M38" s="142">
        <v>2.6811209162899998</v>
      </c>
      <c r="N38" s="142">
        <v>297.77735964099998</v>
      </c>
      <c r="O38" s="142">
        <v>2.4978152762899999</v>
      </c>
      <c r="P38" s="142">
        <v>59.555471928199999</v>
      </c>
      <c r="Q38" s="153"/>
      <c r="R38" s="153"/>
      <c r="S38" s="153"/>
      <c r="T38" s="153"/>
      <c r="U38" s="153"/>
      <c r="V38" s="144">
        <f>[1]Emissionen_T50!G37-Emi_T30!G38</f>
        <v>42</v>
      </c>
      <c r="W38" s="144">
        <f>[1]Emissionen_T50!H37-Emi_T30!H38</f>
        <v>45</v>
      </c>
      <c r="X38" s="206">
        <v>266.04548569509222</v>
      </c>
      <c r="Y38" s="206">
        <v>7.3295143049077875</v>
      </c>
      <c r="Z38" s="206">
        <v>43.266594471146313</v>
      </c>
      <c r="AA38" s="206">
        <v>1.1084055288536874</v>
      </c>
      <c r="AB38" s="197" t="s">
        <v>157</v>
      </c>
    </row>
    <row r="39" spans="1:32" x14ac:dyDescent="0.3">
      <c r="A39" s="140" t="s">
        <v>210</v>
      </c>
      <c r="B39" s="141" t="s">
        <v>211</v>
      </c>
      <c r="C39" s="142">
        <v>289.79358856800002</v>
      </c>
      <c r="D39" s="142">
        <v>7.9837710733199998</v>
      </c>
      <c r="E39" s="142">
        <v>58.067886252500003</v>
      </c>
      <c r="F39" s="142">
        <v>1.4875856756900001</v>
      </c>
      <c r="G39" s="143"/>
      <c r="H39" s="143"/>
      <c r="I39" s="142">
        <v>8.2684680000000004</v>
      </c>
      <c r="J39" s="142">
        <v>2.6342340000000002</v>
      </c>
      <c r="K39" s="143">
        <v>71.590414587699996</v>
      </c>
      <c r="L39" s="143">
        <v>62.2710286509</v>
      </c>
      <c r="M39" s="142">
        <v>2.6811209162899998</v>
      </c>
      <c r="N39" s="142">
        <v>297.77735964099998</v>
      </c>
      <c r="O39" s="142">
        <v>2.4978152762899999</v>
      </c>
      <c r="P39" s="142">
        <v>59.555471928199999</v>
      </c>
      <c r="Q39" s="153"/>
      <c r="R39" s="153"/>
      <c r="S39" s="153"/>
      <c r="T39" s="153"/>
      <c r="U39" s="153"/>
      <c r="V39" s="144">
        <f>[1]Emissionen_T50!G38-Emi_T30!G39</f>
        <v>42</v>
      </c>
      <c r="W39" s="144">
        <f>[1]Emissionen_T50!H38-Emi_T30!H39</f>
        <v>45</v>
      </c>
      <c r="X39" s="206">
        <v>266.04548569509222</v>
      </c>
      <c r="Y39" s="206">
        <v>7.3295143049077875</v>
      </c>
      <c r="Z39" s="206">
        <v>43.266594471146313</v>
      </c>
      <c r="AA39" s="206">
        <v>1.1084055288536874</v>
      </c>
      <c r="AB39" s="197" t="s">
        <v>157</v>
      </c>
    </row>
    <row r="40" spans="1:32" ht="14.5" thickBot="1" x14ac:dyDescent="0.35">
      <c r="A40" s="147" t="s">
        <v>210</v>
      </c>
      <c r="B40" s="148" t="s">
        <v>209</v>
      </c>
      <c r="C40" s="149">
        <v>289.79358856800002</v>
      </c>
      <c r="D40" s="149">
        <v>7.9837710733199998</v>
      </c>
      <c r="E40" s="149">
        <v>58.067886252500003</v>
      </c>
      <c r="F40" s="149">
        <v>1.4875856756900001</v>
      </c>
      <c r="G40" s="150"/>
      <c r="H40" s="150"/>
      <c r="I40" s="149">
        <v>7.0032990000000002</v>
      </c>
      <c r="J40" s="149">
        <v>2.0016495000000001</v>
      </c>
      <c r="K40" s="150">
        <v>71.191697868999995</v>
      </c>
      <c r="L40" s="150">
        <v>61.872312150799999</v>
      </c>
      <c r="M40" s="149">
        <v>2.6811209162899998</v>
      </c>
      <c r="N40" s="149">
        <v>297.77735964099998</v>
      </c>
      <c r="O40" s="149">
        <v>2.4978152762899999</v>
      </c>
      <c r="P40" s="149">
        <v>59.555471928199999</v>
      </c>
      <c r="Q40" s="155"/>
      <c r="R40" s="155"/>
      <c r="S40" s="155"/>
      <c r="T40" s="155"/>
      <c r="U40" s="155"/>
      <c r="V40" s="151">
        <f>[1]Emissionen_T50!G39-Emi_T30!G40</f>
        <v>42</v>
      </c>
      <c r="W40" s="151">
        <f>[1]Emissionen_T50!H39-Emi_T30!H40</f>
        <v>45</v>
      </c>
      <c r="X40" s="207">
        <v>266.04548569509222</v>
      </c>
      <c r="Y40" s="207">
        <v>7.3295143049077875</v>
      </c>
      <c r="Z40" s="207">
        <v>43.266594471146313</v>
      </c>
      <c r="AA40" s="207">
        <v>1.1084055288536874</v>
      </c>
      <c r="AB40" s="198" t="s">
        <v>157</v>
      </c>
    </row>
    <row r="41" spans="1:32" x14ac:dyDescent="0.3">
      <c r="A41" s="156" t="s">
        <v>204</v>
      </c>
      <c r="B41" s="157" t="s">
        <v>208</v>
      </c>
      <c r="C41" s="158">
        <v>124.03171383</v>
      </c>
      <c r="D41" s="158">
        <v>20.393639562800001</v>
      </c>
      <c r="E41" s="158">
        <v>18.6487304019</v>
      </c>
      <c r="F41" s="158">
        <v>5.6873940356499997</v>
      </c>
      <c r="G41" s="137">
        <v>29</v>
      </c>
      <c r="H41" s="137">
        <v>29</v>
      </c>
      <c r="I41" s="158">
        <v>-2.4016470000000001</v>
      </c>
      <c r="J41" s="158">
        <v>0</v>
      </c>
      <c r="K41" s="137">
        <v>70.204787461400002</v>
      </c>
      <c r="L41" s="137">
        <v>59.017597374600001</v>
      </c>
      <c r="M41" s="158">
        <v>14.120539838499999</v>
      </c>
      <c r="N41" s="158">
        <v>144.42535339299999</v>
      </c>
      <c r="O41" s="158">
        <v>23.370171574499999</v>
      </c>
      <c r="P41" s="158">
        <v>24.336124437599999</v>
      </c>
      <c r="Q41" s="168" t="s">
        <v>207</v>
      </c>
      <c r="R41" s="168"/>
      <c r="S41" s="168"/>
      <c r="T41" s="168">
        <v>29</v>
      </c>
      <c r="U41" s="168">
        <v>29</v>
      </c>
      <c r="V41" s="159">
        <f>[1]Emissionen_T50!G40-Emi_T30!G41</f>
        <v>10</v>
      </c>
      <c r="W41" s="159">
        <f>[1]Emissionen_T50!H40-Emi_T30!H41</f>
        <v>10</v>
      </c>
      <c r="X41" s="205">
        <v>139.92984540064407</v>
      </c>
      <c r="Y41" s="205">
        <v>23.007654599355938</v>
      </c>
      <c r="Z41" s="205">
        <v>32.950826222964999</v>
      </c>
      <c r="AA41" s="205">
        <v>10.049173777035</v>
      </c>
      <c r="AB41" s="196" t="s">
        <v>157</v>
      </c>
    </row>
    <row r="42" spans="1:32" x14ac:dyDescent="0.3">
      <c r="A42" s="140" t="s">
        <v>204</v>
      </c>
      <c r="B42" s="141" t="s">
        <v>206</v>
      </c>
      <c r="C42" s="142">
        <v>124.03171383</v>
      </c>
      <c r="D42" s="142">
        <v>20.393639562800001</v>
      </c>
      <c r="E42" s="142">
        <v>18.6487304019</v>
      </c>
      <c r="F42" s="142">
        <v>5.6873940356499997</v>
      </c>
      <c r="G42" s="143">
        <v>29</v>
      </c>
      <c r="H42" s="143">
        <v>29</v>
      </c>
      <c r="I42" s="142">
        <v>-5.0151063699999998</v>
      </c>
      <c r="J42" s="142">
        <v>1.0075531849999999</v>
      </c>
      <c r="K42" s="143">
        <v>70.737717465599999</v>
      </c>
      <c r="L42" s="143">
        <v>59.550526797800003</v>
      </c>
      <c r="M42" s="142">
        <v>14.120539838499999</v>
      </c>
      <c r="N42" s="142">
        <v>144.42535339299999</v>
      </c>
      <c r="O42" s="142">
        <v>23.370171574499999</v>
      </c>
      <c r="P42" s="142">
        <v>24.336124437599999</v>
      </c>
      <c r="Q42" s="153"/>
      <c r="R42" s="153"/>
      <c r="S42" s="153"/>
      <c r="T42" s="153"/>
      <c r="U42" s="153"/>
      <c r="V42" s="160">
        <f>[1]Emissionen_T50!G41-Emi_T30!G42</f>
        <v>10</v>
      </c>
      <c r="W42" s="160">
        <f>[1]Emissionen_T50!H41-Emi_T30!H42</f>
        <v>10</v>
      </c>
      <c r="X42" s="206">
        <v>139.92984540064407</v>
      </c>
      <c r="Y42" s="206">
        <v>23.007654599355938</v>
      </c>
      <c r="Z42" s="206">
        <v>32.950826222964999</v>
      </c>
      <c r="AA42" s="206">
        <v>10.049173777035</v>
      </c>
      <c r="AB42" s="197" t="s">
        <v>157</v>
      </c>
    </row>
    <row r="43" spans="1:32" x14ac:dyDescent="0.3">
      <c r="A43" s="140" t="s">
        <v>204</v>
      </c>
      <c r="B43" s="141" t="s">
        <v>205</v>
      </c>
      <c r="C43" s="142">
        <v>124.03171383</v>
      </c>
      <c r="D43" s="142">
        <v>20.393639562800001</v>
      </c>
      <c r="E43" s="142">
        <v>18.6487304019</v>
      </c>
      <c r="F43" s="142">
        <v>5.6873940356499997</v>
      </c>
      <c r="G43" s="143">
        <v>29</v>
      </c>
      <c r="H43" s="143">
        <v>29</v>
      </c>
      <c r="I43" s="142">
        <v>-3.9070230000000001</v>
      </c>
      <c r="J43" s="142">
        <v>0.45351150000000001</v>
      </c>
      <c r="K43" s="143">
        <v>70.437460237699995</v>
      </c>
      <c r="L43" s="143">
        <v>59.2502698885</v>
      </c>
      <c r="M43" s="142">
        <v>14.120539838499999</v>
      </c>
      <c r="N43" s="142">
        <v>144.42535339299999</v>
      </c>
      <c r="O43" s="142">
        <v>23.370171574499999</v>
      </c>
      <c r="P43" s="142">
        <v>24.336124437599999</v>
      </c>
      <c r="Q43" s="153"/>
      <c r="R43" s="153"/>
      <c r="S43" s="153"/>
      <c r="T43" s="153"/>
      <c r="U43" s="153"/>
      <c r="V43" s="160">
        <f>[1]Emissionen_T50!G42-Emi_T30!G43</f>
        <v>10</v>
      </c>
      <c r="W43" s="160">
        <f>[1]Emissionen_T50!H42-Emi_T30!H43</f>
        <v>10</v>
      </c>
      <c r="X43" s="206">
        <v>139.92984540064407</v>
      </c>
      <c r="Y43" s="206">
        <v>23.007654599355938</v>
      </c>
      <c r="Z43" s="206">
        <v>32.950826222964999</v>
      </c>
      <c r="AA43" s="206">
        <v>10.049173777035</v>
      </c>
      <c r="AB43" s="197" t="s">
        <v>157</v>
      </c>
    </row>
    <row r="44" spans="1:32" ht="14.5" thickBot="1" x14ac:dyDescent="0.35">
      <c r="A44" s="147" t="s">
        <v>204</v>
      </c>
      <c r="B44" s="148" t="s">
        <v>203</v>
      </c>
      <c r="C44" s="149">
        <v>124.03171383</v>
      </c>
      <c r="D44" s="149">
        <v>20.393639562800001</v>
      </c>
      <c r="E44" s="149">
        <v>18.6487304019</v>
      </c>
      <c r="F44" s="149">
        <v>5.6873940356499997</v>
      </c>
      <c r="G44" s="150">
        <v>29</v>
      </c>
      <c r="H44" s="150">
        <v>29</v>
      </c>
      <c r="I44" s="149">
        <v>-3.1702970000000001</v>
      </c>
      <c r="J44" s="149">
        <v>8.5148500000000002E-2</v>
      </c>
      <c r="K44" s="150">
        <v>70.247570383500005</v>
      </c>
      <c r="L44" s="150">
        <v>59.060380247399998</v>
      </c>
      <c r="M44" s="149">
        <v>14.120539838499999</v>
      </c>
      <c r="N44" s="149">
        <v>144.42535339299999</v>
      </c>
      <c r="O44" s="149">
        <v>23.370171574499999</v>
      </c>
      <c r="P44" s="149">
        <v>24.336124437599999</v>
      </c>
      <c r="Q44" s="155"/>
      <c r="R44" s="155"/>
      <c r="S44" s="155"/>
      <c r="T44" s="155"/>
      <c r="U44" s="155"/>
      <c r="V44" s="161">
        <f>[1]Emissionen_T50!G43-Emi_T30!G44</f>
        <v>10</v>
      </c>
      <c r="W44" s="161">
        <f>[1]Emissionen_T50!H43-Emi_T30!H44</f>
        <v>10</v>
      </c>
      <c r="X44" s="207">
        <v>139.92984540064407</v>
      </c>
      <c r="Y44" s="207">
        <v>23.007654599355938</v>
      </c>
      <c r="Z44" s="207">
        <v>32.950826222964999</v>
      </c>
      <c r="AA44" s="207">
        <v>10.049173777035</v>
      </c>
      <c r="AB44" s="198" t="s">
        <v>157</v>
      </c>
    </row>
    <row r="45" spans="1:32" ht="14.5" thickBot="1" x14ac:dyDescent="0.35">
      <c r="A45" s="163" t="s">
        <v>202</v>
      </c>
      <c r="B45" s="164" t="s">
        <v>201</v>
      </c>
      <c r="C45" s="165">
        <v>203.51928099599999</v>
      </c>
      <c r="D45" s="165">
        <v>14.4762669816</v>
      </c>
      <c r="E45" s="165">
        <v>40.973409594400003</v>
      </c>
      <c r="F45" s="165">
        <v>3.3078428582199999</v>
      </c>
      <c r="G45" s="166">
        <v>35</v>
      </c>
      <c r="H45" s="166">
        <v>34</v>
      </c>
      <c r="I45" s="165">
        <v>-0.20285900000000001</v>
      </c>
      <c r="J45" s="165">
        <v>0</v>
      </c>
      <c r="K45" s="166">
        <v>70.148850054999997</v>
      </c>
      <c r="L45" s="166">
        <v>59.9363294694</v>
      </c>
      <c r="M45" s="165">
        <v>6.6406250567700003</v>
      </c>
      <c r="N45" s="165">
        <v>217.995547977</v>
      </c>
      <c r="O45" s="165">
        <v>7.4700752011500002</v>
      </c>
      <c r="P45" s="165">
        <v>44.2812524526</v>
      </c>
      <c r="Q45" s="194" t="s">
        <v>158</v>
      </c>
      <c r="R45" s="194">
        <f>N45*(1+(V12/100))</f>
        <v>224.53541441631</v>
      </c>
      <c r="S45" s="194">
        <f>P45*(1+(W12/100))</f>
        <v>46.495315075230003</v>
      </c>
      <c r="T45" s="194"/>
      <c r="U45" s="194"/>
      <c r="V45" s="167">
        <f>[1]Emissionen_T50!G44-Emi_T30!G45</f>
        <v>3</v>
      </c>
      <c r="W45" s="167">
        <f>[1]Emissionen_T50!H44-Emi_T30!H45</f>
        <v>5</v>
      </c>
      <c r="X45" s="208">
        <v>166.97665186376884</v>
      </c>
      <c r="Y45" s="208">
        <v>11.877000450531741</v>
      </c>
      <c r="Z45" s="208">
        <v>21.875611607305167</v>
      </c>
      <c r="AA45" s="208">
        <v>1.7660498928639612</v>
      </c>
      <c r="AB45" s="199" t="s">
        <v>157</v>
      </c>
      <c r="AF45" s="56" t="s">
        <v>309</v>
      </c>
    </row>
    <row r="46" spans="1:32" x14ac:dyDescent="0.3">
      <c r="A46" s="156" t="s">
        <v>188</v>
      </c>
      <c r="B46" s="157" t="s">
        <v>200</v>
      </c>
      <c r="C46" s="158">
        <v>123.379306867</v>
      </c>
      <c r="D46" s="158">
        <v>6.7128138977400003</v>
      </c>
      <c r="E46" s="158">
        <v>31.372973678400001</v>
      </c>
      <c r="F46" s="158">
        <v>1.3263957985899999</v>
      </c>
      <c r="G46" s="137"/>
      <c r="H46" s="137"/>
      <c r="I46" s="158">
        <v>0.269758</v>
      </c>
      <c r="J46" s="158">
        <v>0</v>
      </c>
      <c r="K46" s="137">
        <v>67.426552034699995</v>
      </c>
      <c r="L46" s="137">
        <v>56.178690704600001</v>
      </c>
      <c r="M46" s="158">
        <v>5.1600464795700001</v>
      </c>
      <c r="N46" s="158">
        <v>130.092120765</v>
      </c>
      <c r="O46" s="158">
        <v>4.0563344792500002</v>
      </c>
      <c r="P46" s="158">
        <v>32.699369476999998</v>
      </c>
      <c r="Q46" s="168" t="s">
        <v>199</v>
      </c>
      <c r="R46" s="168">
        <v>119.8125</v>
      </c>
      <c r="S46" s="168">
        <v>37.125</v>
      </c>
      <c r="T46" s="168">
        <v>30</v>
      </c>
      <c r="U46" s="168">
        <v>32</v>
      </c>
      <c r="V46" s="138">
        <f>[1]Emissionen_T50!G45-Emi_T30!G46</f>
        <v>40</v>
      </c>
      <c r="W46" s="138">
        <f>[1]Emissionen_T50!H45-Emi_T30!H46</f>
        <v>42</v>
      </c>
      <c r="X46" s="205">
        <v>113.6301193116652</v>
      </c>
      <c r="Y46" s="205">
        <v>6.1823806883348071</v>
      </c>
      <c r="Z46" s="205">
        <v>35.619085824578434</v>
      </c>
      <c r="AA46" s="205">
        <v>1.5059141754215626</v>
      </c>
      <c r="AB46" s="196" t="s">
        <v>157</v>
      </c>
    </row>
    <row r="47" spans="1:32" x14ac:dyDescent="0.3">
      <c r="A47" s="140" t="s">
        <v>188</v>
      </c>
      <c r="B47" s="141" t="s">
        <v>198</v>
      </c>
      <c r="C47" s="142">
        <v>123.379306867</v>
      </c>
      <c r="D47" s="142">
        <v>6.7128138977400003</v>
      </c>
      <c r="E47" s="142">
        <v>31.372973678400001</v>
      </c>
      <c r="F47" s="142">
        <v>1.3263957985899999</v>
      </c>
      <c r="G47" s="143"/>
      <c r="H47" s="143"/>
      <c r="I47" s="142">
        <v>0.30353400000000003</v>
      </c>
      <c r="J47" s="142">
        <v>0</v>
      </c>
      <c r="K47" s="143">
        <v>67.426552034699995</v>
      </c>
      <c r="L47" s="143">
        <v>56.178690704600001</v>
      </c>
      <c r="M47" s="142">
        <v>5.1600464795700001</v>
      </c>
      <c r="N47" s="142">
        <v>130.092120765</v>
      </c>
      <c r="O47" s="142">
        <v>4.0563344792500002</v>
      </c>
      <c r="P47" s="142">
        <v>32.699369476999998</v>
      </c>
      <c r="Q47" s="153"/>
      <c r="R47" s="153"/>
      <c r="S47" s="153"/>
      <c r="T47" s="153"/>
      <c r="U47" s="153"/>
      <c r="V47" s="144">
        <f>[1]Emissionen_T50!G46-Emi_T30!G47</f>
        <v>40</v>
      </c>
      <c r="W47" s="144">
        <f>[1]Emissionen_T50!H46-Emi_T30!H47</f>
        <v>42</v>
      </c>
      <c r="X47" s="206">
        <v>113.6301193116652</v>
      </c>
      <c r="Y47" s="206">
        <v>6.1823806883348071</v>
      </c>
      <c r="Z47" s="206">
        <v>35.619085824578434</v>
      </c>
      <c r="AA47" s="206">
        <v>1.5059141754215626</v>
      </c>
      <c r="AB47" s="197" t="s">
        <v>157</v>
      </c>
    </row>
    <row r="48" spans="1:32" x14ac:dyDescent="0.3">
      <c r="A48" s="140" t="s">
        <v>188</v>
      </c>
      <c r="B48" s="141" t="s">
        <v>197</v>
      </c>
      <c r="C48" s="142">
        <v>123.379306867</v>
      </c>
      <c r="D48" s="142">
        <v>6.7128138977400003</v>
      </c>
      <c r="E48" s="142">
        <v>31.372973678400001</v>
      </c>
      <c r="F48" s="142">
        <v>1.3263957985899999</v>
      </c>
      <c r="G48" s="143"/>
      <c r="H48" s="143"/>
      <c r="I48" s="142">
        <v>0.17261499999999999</v>
      </c>
      <c r="J48" s="142">
        <v>0</v>
      </c>
      <c r="K48" s="143">
        <v>67.426552034699995</v>
      </c>
      <c r="L48" s="143">
        <v>56.178690704600001</v>
      </c>
      <c r="M48" s="142">
        <v>5.1600464795700001</v>
      </c>
      <c r="N48" s="142">
        <v>130.092120765</v>
      </c>
      <c r="O48" s="142">
        <v>4.0563344792500002</v>
      </c>
      <c r="P48" s="142">
        <v>32.699369476999998</v>
      </c>
      <c r="Q48" s="153"/>
      <c r="R48" s="153"/>
      <c r="S48" s="153"/>
      <c r="T48" s="153"/>
      <c r="U48" s="153"/>
      <c r="V48" s="144">
        <f>[1]Emissionen_T50!G47-Emi_T30!G48</f>
        <v>40</v>
      </c>
      <c r="W48" s="144">
        <f>[1]Emissionen_T50!H47-Emi_T30!H48</f>
        <v>42</v>
      </c>
      <c r="X48" s="206">
        <v>113.6301193116652</v>
      </c>
      <c r="Y48" s="206">
        <v>6.1823806883348071</v>
      </c>
      <c r="Z48" s="206">
        <v>35.619085824578434</v>
      </c>
      <c r="AA48" s="206">
        <v>1.5059141754215626</v>
      </c>
      <c r="AB48" s="197" t="s">
        <v>157</v>
      </c>
    </row>
    <row r="49" spans="1:30" x14ac:dyDescent="0.3">
      <c r="A49" s="140" t="s">
        <v>188</v>
      </c>
      <c r="B49" s="141" t="s">
        <v>196</v>
      </c>
      <c r="C49" s="142">
        <v>123.379306867</v>
      </c>
      <c r="D49" s="142">
        <v>6.7128138977400003</v>
      </c>
      <c r="E49" s="142">
        <v>31.372973678400001</v>
      </c>
      <c r="F49" s="142">
        <v>1.3263957985899999</v>
      </c>
      <c r="G49" s="143"/>
      <c r="H49" s="143"/>
      <c r="I49" s="142">
        <v>0.33479100000000001</v>
      </c>
      <c r="J49" s="142">
        <v>0</v>
      </c>
      <c r="K49" s="143">
        <v>67.426552034699995</v>
      </c>
      <c r="L49" s="143">
        <v>56.178690704600001</v>
      </c>
      <c r="M49" s="142">
        <v>5.1600464795700001</v>
      </c>
      <c r="N49" s="142">
        <v>130.092120765</v>
      </c>
      <c r="O49" s="142">
        <v>4.0563344792500002</v>
      </c>
      <c r="P49" s="142">
        <v>32.699369476999998</v>
      </c>
      <c r="Q49" s="153"/>
      <c r="R49" s="153"/>
      <c r="S49" s="153"/>
      <c r="T49" s="153"/>
      <c r="U49" s="153"/>
      <c r="V49" s="144">
        <f>[1]Emissionen_T50!G48-Emi_T30!G49</f>
        <v>40</v>
      </c>
      <c r="W49" s="144">
        <f>[1]Emissionen_T50!H48-Emi_T30!H49</f>
        <v>42</v>
      </c>
      <c r="X49" s="206">
        <v>113.6301193116652</v>
      </c>
      <c r="Y49" s="206">
        <v>6.1823806883348071</v>
      </c>
      <c r="Z49" s="206">
        <v>35.619085824578434</v>
      </c>
      <c r="AA49" s="206">
        <v>1.5059141754215626</v>
      </c>
      <c r="AB49" s="197" t="s">
        <v>157</v>
      </c>
    </row>
    <row r="50" spans="1:30" ht="14.5" thickBot="1" x14ac:dyDescent="0.35">
      <c r="A50" s="140" t="s">
        <v>188</v>
      </c>
      <c r="B50" s="141" t="s">
        <v>195</v>
      </c>
      <c r="C50" s="142">
        <v>123.379306867</v>
      </c>
      <c r="D50" s="142">
        <v>6.7128138977400003</v>
      </c>
      <c r="E50" s="142">
        <v>31.372973678400001</v>
      </c>
      <c r="F50" s="142">
        <v>1.3263957985899999</v>
      </c>
      <c r="G50" s="143"/>
      <c r="H50" s="143"/>
      <c r="I50" s="142">
        <v>0.57955900000000005</v>
      </c>
      <c r="J50" s="142">
        <v>0</v>
      </c>
      <c r="K50" s="143">
        <v>67.426552034699995</v>
      </c>
      <c r="L50" s="143">
        <v>56.178690704600001</v>
      </c>
      <c r="M50" s="142">
        <v>5.1600464795700001</v>
      </c>
      <c r="N50" s="142">
        <v>130.092120765</v>
      </c>
      <c r="O50" s="142">
        <v>4.0563344792500002</v>
      </c>
      <c r="P50" s="142">
        <v>32.699369476999998</v>
      </c>
      <c r="Q50" s="153"/>
      <c r="R50" s="153"/>
      <c r="S50" s="153"/>
      <c r="T50" s="153"/>
      <c r="U50" s="153"/>
      <c r="V50" s="144">
        <f>[1]Emissionen_T50!G49-Emi_T30!G50</f>
        <v>40</v>
      </c>
      <c r="W50" s="144">
        <f>[1]Emissionen_T50!H49-Emi_T30!H50</f>
        <v>42</v>
      </c>
      <c r="X50" s="206">
        <v>113.6301193116652</v>
      </c>
      <c r="Y50" s="206">
        <v>6.1823806883348071</v>
      </c>
      <c r="Z50" s="206">
        <v>35.619085824578434</v>
      </c>
      <c r="AA50" s="206">
        <v>1.5059141754215626</v>
      </c>
      <c r="AB50" s="197" t="s">
        <v>157</v>
      </c>
    </row>
    <row r="51" spans="1:30" x14ac:dyDescent="0.3">
      <c r="A51" s="156" t="s">
        <v>188</v>
      </c>
      <c r="B51" s="157" t="s">
        <v>194</v>
      </c>
      <c r="C51" s="158">
        <v>52.207844916699997</v>
      </c>
      <c r="D51" s="158">
        <v>2.3159383611300002</v>
      </c>
      <c r="E51" s="158">
        <v>13.250149624600001</v>
      </c>
      <c r="F51" s="158">
        <v>0.55713548059200002</v>
      </c>
      <c r="G51" s="137">
        <v>30</v>
      </c>
      <c r="H51" s="137">
        <v>31</v>
      </c>
      <c r="I51" s="158">
        <v>2.0314489999999998</v>
      </c>
      <c r="J51" s="158">
        <v>0</v>
      </c>
      <c r="K51" s="137">
        <v>60.690895337400001</v>
      </c>
      <c r="L51" s="137">
        <v>52.281013579499998</v>
      </c>
      <c r="M51" s="158">
        <v>4.2475745847099997</v>
      </c>
      <c r="N51" s="158">
        <v>54.523783277900002</v>
      </c>
      <c r="O51" s="158">
        <v>4.0350834820000001</v>
      </c>
      <c r="P51" s="158">
        <v>13.8072851052</v>
      </c>
      <c r="Q51" s="168" t="s">
        <v>296</v>
      </c>
      <c r="R51" s="168"/>
      <c r="S51" s="168"/>
      <c r="T51" s="168">
        <v>30</v>
      </c>
      <c r="U51" s="168">
        <v>31</v>
      </c>
      <c r="V51" s="159">
        <f>[1]Emissionen_T50!G50-Emi_T30!G51</f>
        <v>10</v>
      </c>
      <c r="W51" s="159">
        <f>[1]Emissionen_T50!H50-Emi_T30!H51</f>
        <v>11</v>
      </c>
      <c r="X51" s="205">
        <v>77.918536181692232</v>
      </c>
      <c r="Y51" s="205">
        <v>3.4564638183077623</v>
      </c>
      <c r="Z51" s="205">
        <v>24.950878294679999</v>
      </c>
      <c r="AA51" s="205">
        <v>1.0491217053200002</v>
      </c>
      <c r="AB51" s="196" t="s">
        <v>157</v>
      </c>
    </row>
    <row r="52" spans="1:30" x14ac:dyDescent="0.3">
      <c r="A52" s="140" t="s">
        <v>188</v>
      </c>
      <c r="B52" s="141" t="s">
        <v>192</v>
      </c>
      <c r="C52" s="142">
        <v>52.207844916699997</v>
      </c>
      <c r="D52" s="142">
        <v>2.3159383611300002</v>
      </c>
      <c r="E52" s="142">
        <v>13.250149624600001</v>
      </c>
      <c r="F52" s="142">
        <v>0.55713548059200002</v>
      </c>
      <c r="G52" s="143">
        <v>30</v>
      </c>
      <c r="H52" s="143">
        <v>31</v>
      </c>
      <c r="I52" s="142">
        <v>1.7802720000000001</v>
      </c>
      <c r="J52" s="142">
        <v>0</v>
      </c>
      <c r="K52" s="143">
        <v>60.690895337400001</v>
      </c>
      <c r="L52" s="143">
        <v>52.281013579499998</v>
      </c>
      <c r="M52" s="142">
        <v>4.2475745847099997</v>
      </c>
      <c r="N52" s="142">
        <v>54.523783277900002</v>
      </c>
      <c r="O52" s="142">
        <v>4.0350834820000001</v>
      </c>
      <c r="P52" s="142">
        <v>13.8072851052</v>
      </c>
      <c r="Q52" s="153"/>
      <c r="R52" s="153"/>
      <c r="S52" s="153"/>
      <c r="T52" s="153"/>
      <c r="U52" s="153"/>
      <c r="V52" s="160">
        <f>[1]Emissionen_T50!G51-Emi_T30!G52</f>
        <v>10</v>
      </c>
      <c r="W52" s="160">
        <f>[1]Emissionen_T50!H51-Emi_T30!H52</f>
        <v>11</v>
      </c>
      <c r="X52" s="206">
        <v>77.918536181692232</v>
      </c>
      <c r="Y52" s="206">
        <v>3.4564638183077623</v>
      </c>
      <c r="Z52" s="206">
        <v>24.950878294679999</v>
      </c>
      <c r="AA52" s="206">
        <v>1.0491217053200002</v>
      </c>
      <c r="AB52" s="197" t="s">
        <v>157</v>
      </c>
    </row>
    <row r="53" spans="1:30" x14ac:dyDescent="0.3">
      <c r="A53" s="140" t="s">
        <v>188</v>
      </c>
      <c r="B53" s="141" t="s">
        <v>191</v>
      </c>
      <c r="C53" s="142">
        <v>52.207844916699997</v>
      </c>
      <c r="D53" s="142">
        <v>2.3159383611300002</v>
      </c>
      <c r="E53" s="142">
        <v>13.250149624600001</v>
      </c>
      <c r="F53" s="142">
        <v>0.55713548059200002</v>
      </c>
      <c r="G53" s="143">
        <v>30</v>
      </c>
      <c r="H53" s="143">
        <v>31</v>
      </c>
      <c r="I53" s="142">
        <v>1.3807240000000001</v>
      </c>
      <c r="J53" s="142">
        <v>0</v>
      </c>
      <c r="K53" s="143">
        <v>60.690895337400001</v>
      </c>
      <c r="L53" s="143">
        <v>52.281013579499998</v>
      </c>
      <c r="M53" s="142">
        <v>4.2475745847099997</v>
      </c>
      <c r="N53" s="142">
        <v>54.523783277900002</v>
      </c>
      <c r="O53" s="142">
        <v>4.0350834820000001</v>
      </c>
      <c r="P53" s="142">
        <v>13.8072851052</v>
      </c>
      <c r="Q53" s="153"/>
      <c r="R53" s="153"/>
      <c r="S53" s="153"/>
      <c r="T53" s="153"/>
      <c r="U53" s="153"/>
      <c r="V53" s="160">
        <f>[1]Emissionen_T50!G52-Emi_T30!G53</f>
        <v>10</v>
      </c>
      <c r="W53" s="160">
        <f>[1]Emissionen_T50!H52-Emi_T30!H53</f>
        <v>11</v>
      </c>
      <c r="X53" s="206">
        <v>77.918536181692232</v>
      </c>
      <c r="Y53" s="206">
        <v>3.4564638183077623</v>
      </c>
      <c r="Z53" s="206">
        <v>24.950878294679999</v>
      </c>
      <c r="AA53" s="206">
        <v>1.0491217053200002</v>
      </c>
      <c r="AB53" s="197" t="s">
        <v>157</v>
      </c>
    </row>
    <row r="54" spans="1:30" ht="14.5" thickBot="1" x14ac:dyDescent="0.35">
      <c r="A54" s="147" t="s">
        <v>188</v>
      </c>
      <c r="B54" s="148" t="s">
        <v>190</v>
      </c>
      <c r="C54" s="149">
        <v>52.207844916699997</v>
      </c>
      <c r="D54" s="149">
        <v>2.3159383611300002</v>
      </c>
      <c r="E54" s="149">
        <v>13.250149624600001</v>
      </c>
      <c r="F54" s="149">
        <v>0.55713548059200002</v>
      </c>
      <c r="G54" s="150">
        <v>30</v>
      </c>
      <c r="H54" s="150">
        <v>31</v>
      </c>
      <c r="I54" s="149">
        <v>0.26433499999999999</v>
      </c>
      <c r="J54" s="149">
        <v>0</v>
      </c>
      <c r="K54" s="150">
        <v>60.690895337400001</v>
      </c>
      <c r="L54" s="150">
        <v>52.281013579499998</v>
      </c>
      <c r="M54" s="149">
        <v>4.2475745847099997</v>
      </c>
      <c r="N54" s="149">
        <v>54.523783277900002</v>
      </c>
      <c r="O54" s="149">
        <v>4.0350834820000001</v>
      </c>
      <c r="P54" s="149">
        <v>13.8072851052</v>
      </c>
      <c r="Q54" s="155"/>
      <c r="R54" s="155"/>
      <c r="S54" s="155"/>
      <c r="T54" s="155"/>
      <c r="U54" s="155"/>
      <c r="V54" s="161">
        <f>[1]Emissionen_T50!G53-Emi_T30!G54</f>
        <v>10</v>
      </c>
      <c r="W54" s="161">
        <f>[1]Emissionen_T50!H53-Emi_T30!H54</f>
        <v>11</v>
      </c>
      <c r="X54" s="207">
        <v>77.918536181692232</v>
      </c>
      <c r="Y54" s="207">
        <v>3.4564638183077623</v>
      </c>
      <c r="Z54" s="207">
        <v>24.950878294679999</v>
      </c>
      <c r="AA54" s="207">
        <v>1.0491217053200002</v>
      </c>
      <c r="AB54" s="198" t="s">
        <v>157</v>
      </c>
    </row>
    <row r="55" spans="1:30" x14ac:dyDescent="0.3">
      <c r="A55" s="140" t="s">
        <v>188</v>
      </c>
      <c r="B55" s="141" t="s">
        <v>189</v>
      </c>
      <c r="C55" s="142">
        <v>123.379306867</v>
      </c>
      <c r="D55" s="142">
        <v>6.7128138977400003</v>
      </c>
      <c r="E55" s="142">
        <v>31.372973678400001</v>
      </c>
      <c r="F55" s="142">
        <v>1.3263957985899999</v>
      </c>
      <c r="G55" s="143"/>
      <c r="H55" s="143"/>
      <c r="I55" s="142">
        <v>-0.50409199999999998</v>
      </c>
      <c r="J55" s="142">
        <v>0</v>
      </c>
      <c r="K55" s="143">
        <v>67.426552034699995</v>
      </c>
      <c r="L55" s="143">
        <v>56.178690704600001</v>
      </c>
      <c r="M55" s="142">
        <v>5.1600464795700001</v>
      </c>
      <c r="N55" s="142">
        <v>130.092120765</v>
      </c>
      <c r="O55" s="142">
        <v>4.0563344792500002</v>
      </c>
      <c r="P55" s="142">
        <v>32.699369476999998</v>
      </c>
      <c r="Q55" s="153"/>
      <c r="R55" s="153"/>
      <c r="S55" s="153"/>
      <c r="T55" s="153"/>
      <c r="U55" s="153"/>
      <c r="V55" s="144">
        <f>[1]Emissionen_T50!G54-Emi_T30!G55</f>
        <v>40</v>
      </c>
      <c r="W55" s="144">
        <f>[1]Emissionen_T50!H54-Emi_T30!H55</f>
        <v>42</v>
      </c>
      <c r="X55" s="206">
        <v>113.6301193116652</v>
      </c>
      <c r="Y55" s="206">
        <v>6.1823806883348071</v>
      </c>
      <c r="Z55" s="206">
        <v>35.619085824578434</v>
      </c>
      <c r="AA55" s="206">
        <v>1.5059141754215626</v>
      </c>
      <c r="AB55" s="197" t="s">
        <v>157</v>
      </c>
    </row>
    <row r="56" spans="1:30" ht="14.5" thickBot="1" x14ac:dyDescent="0.35">
      <c r="A56" s="140" t="s">
        <v>188</v>
      </c>
      <c r="B56" s="141" t="s">
        <v>187</v>
      </c>
      <c r="C56" s="142">
        <v>123.379306867</v>
      </c>
      <c r="D56" s="142">
        <v>6.7128138977400003</v>
      </c>
      <c r="E56" s="142">
        <v>31.372973678400001</v>
      </c>
      <c r="F56" s="142">
        <v>1.3263957985899999</v>
      </c>
      <c r="G56" s="143"/>
      <c r="H56" s="143"/>
      <c r="I56" s="142">
        <v>0.57712600000000003</v>
      </c>
      <c r="J56" s="142">
        <v>0</v>
      </c>
      <c r="K56" s="143">
        <v>67.426552034699995</v>
      </c>
      <c r="L56" s="143">
        <v>56.178690704600001</v>
      </c>
      <c r="M56" s="142">
        <v>5.1600464795700001</v>
      </c>
      <c r="N56" s="142">
        <v>130.092120765</v>
      </c>
      <c r="O56" s="142">
        <v>4.0563344792500002</v>
      </c>
      <c r="P56" s="142">
        <v>32.699369476999998</v>
      </c>
      <c r="Q56" s="153"/>
      <c r="R56" s="153"/>
      <c r="S56" s="153"/>
      <c r="T56" s="153"/>
      <c r="U56" s="153"/>
      <c r="V56" s="144">
        <f>[1]Emissionen_T50!G55-Emi_T30!G56</f>
        <v>40</v>
      </c>
      <c r="W56" s="144">
        <f>[1]Emissionen_T50!H55-Emi_T30!H56</f>
        <v>42</v>
      </c>
      <c r="X56" s="206">
        <v>113.6301193116652</v>
      </c>
      <c r="Y56" s="206">
        <v>6.1823806883348071</v>
      </c>
      <c r="Z56" s="206">
        <v>35.619085824578434</v>
      </c>
      <c r="AA56" s="206">
        <v>1.5059141754215626</v>
      </c>
      <c r="AB56" s="197" t="s">
        <v>157</v>
      </c>
    </row>
    <row r="57" spans="1:30" x14ac:dyDescent="0.3">
      <c r="A57" s="156" t="s">
        <v>179</v>
      </c>
      <c r="B57" s="157" t="s">
        <v>186</v>
      </c>
      <c r="C57" s="158">
        <v>100.989578757</v>
      </c>
      <c r="D57" s="158">
        <v>4.5151817583899998</v>
      </c>
      <c r="E57" s="158">
        <v>21.114576293399999</v>
      </c>
      <c r="F57" s="158">
        <v>0.60055274209499998</v>
      </c>
      <c r="G57" s="137"/>
      <c r="H57" s="137"/>
      <c r="I57" s="158">
        <v>1.981074</v>
      </c>
      <c r="J57" s="158">
        <v>0</v>
      </c>
      <c r="K57" s="137">
        <v>66.203715677399998</v>
      </c>
      <c r="L57" s="137">
        <v>53.7411788147</v>
      </c>
      <c r="M57" s="158">
        <v>4.2796000259299998</v>
      </c>
      <c r="N57" s="158">
        <v>105.504760516</v>
      </c>
      <c r="O57" s="158">
        <v>2.7655960096399999</v>
      </c>
      <c r="P57" s="158">
        <v>21.715129035499999</v>
      </c>
      <c r="Q57" s="168"/>
      <c r="R57" s="168"/>
      <c r="S57" s="168"/>
      <c r="T57" s="168"/>
      <c r="U57" s="168"/>
      <c r="V57" s="138">
        <f>[1]Emissionen_T50!G56-Emi_T30!G57</f>
        <v>41</v>
      </c>
      <c r="W57" s="138">
        <f>[1]Emissionen_T50!H56-Emi_T30!H57</f>
        <v>41</v>
      </c>
      <c r="X57" s="205">
        <v>78.185596740486204</v>
      </c>
      <c r="Y57" s="205">
        <v>3.8144032595137998</v>
      </c>
      <c r="Z57" s="205">
        <v>21.46053622825125</v>
      </c>
      <c r="AA57" s="205">
        <v>0.66446377174874993</v>
      </c>
      <c r="AB57" s="196" t="s">
        <v>157</v>
      </c>
    </row>
    <row r="58" spans="1:30" x14ac:dyDescent="0.3">
      <c r="A58" s="140" t="s">
        <v>179</v>
      </c>
      <c r="B58" s="141" t="s">
        <v>185</v>
      </c>
      <c r="C58" s="142">
        <v>100.989578757</v>
      </c>
      <c r="D58" s="142">
        <v>4.5151817583899998</v>
      </c>
      <c r="E58" s="142">
        <v>21.114576293399999</v>
      </c>
      <c r="F58" s="142">
        <v>0.60055274209499998</v>
      </c>
      <c r="G58" s="143"/>
      <c r="H58" s="143"/>
      <c r="I58" s="142">
        <v>2.1380460000000001</v>
      </c>
      <c r="J58" s="142">
        <v>0</v>
      </c>
      <c r="K58" s="143">
        <v>66.203715677399998</v>
      </c>
      <c r="L58" s="143">
        <v>53.7411788147</v>
      </c>
      <c r="M58" s="142">
        <v>4.2796000259299998</v>
      </c>
      <c r="N58" s="142">
        <v>105.504760516</v>
      </c>
      <c r="O58" s="142">
        <v>2.7655960096399999</v>
      </c>
      <c r="P58" s="142">
        <v>21.715129035499999</v>
      </c>
      <c r="Q58" s="153" t="s">
        <v>158</v>
      </c>
      <c r="R58" s="153">
        <f>N58*(1+(V64/100))</f>
        <v>148.76171232755999</v>
      </c>
      <c r="S58" s="153">
        <f>P58*(1+(W64/100))</f>
        <v>30.618331940054997</v>
      </c>
      <c r="T58" s="153"/>
      <c r="U58" s="153"/>
      <c r="V58" s="144">
        <f>[1]Emissionen_T50!G57-Emi_T30!G58</f>
        <v>41</v>
      </c>
      <c r="W58" s="144">
        <f>[1]Emissionen_T50!H57-Emi_T30!H58</f>
        <v>41</v>
      </c>
      <c r="X58" s="206">
        <v>85.315497581866168</v>
      </c>
      <c r="Y58" s="206">
        <v>3.8144032595193162</v>
      </c>
      <c r="Z58" s="206">
        <v>23.361596774734981</v>
      </c>
      <c r="AA58" s="206">
        <v>0.6644637717472015</v>
      </c>
      <c r="AB58" s="197" t="s">
        <v>157</v>
      </c>
    </row>
    <row r="59" spans="1:30" x14ac:dyDescent="0.3">
      <c r="A59" s="140" t="s">
        <v>179</v>
      </c>
      <c r="B59" s="141" t="s">
        <v>184</v>
      </c>
      <c r="C59" s="142">
        <v>100.989578757</v>
      </c>
      <c r="D59" s="142">
        <v>4.5151817583899998</v>
      </c>
      <c r="E59" s="142">
        <v>21.114576293399999</v>
      </c>
      <c r="F59" s="142">
        <v>0.60055274209499998</v>
      </c>
      <c r="G59" s="143"/>
      <c r="H59" s="143"/>
      <c r="I59" s="142">
        <v>3.8446929999999999</v>
      </c>
      <c r="J59" s="142">
        <v>0.42234650000000001</v>
      </c>
      <c r="K59" s="143">
        <v>66.203715677399998</v>
      </c>
      <c r="L59" s="143">
        <v>53.7411788147</v>
      </c>
      <c r="M59" s="142">
        <v>4.2796000259299998</v>
      </c>
      <c r="N59" s="142">
        <v>105.504760516</v>
      </c>
      <c r="O59" s="142">
        <v>2.7655960096399999</v>
      </c>
      <c r="P59" s="142">
        <v>21.715129035499999</v>
      </c>
      <c r="Q59" s="153"/>
      <c r="R59" s="153"/>
      <c r="S59" s="153"/>
      <c r="T59" s="153"/>
      <c r="U59" s="153"/>
      <c r="V59" s="144">
        <f>[1]Emissionen_T50!G58-Emi_T30!G59</f>
        <v>41</v>
      </c>
      <c r="W59" s="144">
        <f>[1]Emissionen_T50!H58-Emi_T30!H59</f>
        <v>41</v>
      </c>
      <c r="X59" s="206">
        <v>85.315497581866168</v>
      </c>
      <c r="Y59" s="206">
        <v>3.8144032595193162</v>
      </c>
      <c r="Z59" s="206">
        <v>23.361596774734981</v>
      </c>
      <c r="AA59" s="206">
        <v>0.6644637717472015</v>
      </c>
      <c r="AB59" s="197" t="s">
        <v>157</v>
      </c>
    </row>
    <row r="60" spans="1:30" s="64" customFormat="1" x14ac:dyDescent="0.3">
      <c r="A60" s="145" t="s">
        <v>179</v>
      </c>
      <c r="B60" s="146" t="s">
        <v>183</v>
      </c>
      <c r="C60" s="143">
        <v>92.549779389799994</v>
      </c>
      <c r="D60" s="143">
        <v>4.5151817583899998</v>
      </c>
      <c r="E60" s="143">
        <v>19.396368059</v>
      </c>
      <c r="F60" s="143">
        <v>0.60055274209499998</v>
      </c>
      <c r="G60" s="143"/>
      <c r="H60" s="143"/>
      <c r="I60" s="143">
        <v>0.78807700000000003</v>
      </c>
      <c r="J60" s="143">
        <v>0</v>
      </c>
      <c r="K60" s="143">
        <v>65.847313961699996</v>
      </c>
      <c r="L60" s="143">
        <v>53.482572959499997</v>
      </c>
      <c r="M60" s="143">
        <v>4.6517112920899999</v>
      </c>
      <c r="N60" s="143">
        <v>97.064961148199998</v>
      </c>
      <c r="O60" s="143">
        <v>3.0032260869999998</v>
      </c>
      <c r="P60" s="143">
        <v>19.9969208011</v>
      </c>
      <c r="Q60" s="153"/>
      <c r="R60" s="153"/>
      <c r="S60" s="153"/>
      <c r="T60" s="153"/>
      <c r="U60" s="153"/>
      <c r="V60" s="144">
        <f>[1]Emissionen_T50!G59-Emi_T30!G60</f>
        <v>41</v>
      </c>
      <c r="W60" s="144">
        <f>[1]Emissionen_T50!H59-Emi_T30!H60</f>
        <v>41</v>
      </c>
      <c r="X60" s="206">
        <v>78.185596740486204</v>
      </c>
      <c r="Y60" s="206">
        <v>3.8144032595137998</v>
      </c>
      <c r="Z60" s="206">
        <v>21.46053622825125</v>
      </c>
      <c r="AA60" s="206">
        <v>0.66446377174874993</v>
      </c>
      <c r="AB60" s="197" t="s">
        <v>157</v>
      </c>
      <c r="AC60" s="57"/>
      <c r="AD60" s="57"/>
    </row>
    <row r="61" spans="1:30" s="64" customFormat="1" x14ac:dyDescent="0.3">
      <c r="A61" s="145" t="s">
        <v>179</v>
      </c>
      <c r="B61" s="146" t="s">
        <v>182</v>
      </c>
      <c r="C61" s="143">
        <v>92.549779389799994</v>
      </c>
      <c r="D61" s="143">
        <v>4.5151817583899998</v>
      </c>
      <c r="E61" s="143">
        <v>19.396368059</v>
      </c>
      <c r="F61" s="143">
        <v>0.60055274209499998</v>
      </c>
      <c r="G61" s="143"/>
      <c r="H61" s="143"/>
      <c r="I61" s="143">
        <v>0.98631599999999997</v>
      </c>
      <c r="J61" s="143">
        <v>0</v>
      </c>
      <c r="K61" s="143">
        <v>65.847313961699996</v>
      </c>
      <c r="L61" s="143">
        <v>53.482572959499997</v>
      </c>
      <c r="M61" s="143">
        <v>4.6517112920899999</v>
      </c>
      <c r="N61" s="143">
        <v>97.064961148199998</v>
      </c>
      <c r="O61" s="143">
        <v>3.0032260869999998</v>
      </c>
      <c r="P61" s="143">
        <v>19.9969208011</v>
      </c>
      <c r="Q61" s="153"/>
      <c r="R61" s="153"/>
      <c r="S61" s="153"/>
      <c r="T61" s="153"/>
      <c r="U61" s="153"/>
      <c r="V61" s="144">
        <f>[1]Emissionen_T50!G60-Emi_T30!G61</f>
        <v>41</v>
      </c>
      <c r="W61" s="144">
        <f>[1]Emissionen_T50!H60-Emi_T30!H61</f>
        <v>41</v>
      </c>
      <c r="X61" s="206">
        <v>78.185596740486204</v>
      </c>
      <c r="Y61" s="206">
        <v>3.8144032595137998</v>
      </c>
      <c r="Z61" s="206">
        <v>21.46053622825125</v>
      </c>
      <c r="AA61" s="206">
        <v>0.66446377174874993</v>
      </c>
      <c r="AB61" s="197" t="s">
        <v>157</v>
      </c>
      <c r="AC61" s="57"/>
      <c r="AD61" s="57"/>
    </row>
    <row r="62" spans="1:30" s="64" customFormat="1" x14ac:dyDescent="0.3">
      <c r="A62" s="145" t="s">
        <v>179</v>
      </c>
      <c r="B62" s="146" t="s">
        <v>181</v>
      </c>
      <c r="C62" s="143">
        <v>92.549779389799994</v>
      </c>
      <c r="D62" s="143">
        <v>4.5151817583899998</v>
      </c>
      <c r="E62" s="143">
        <v>19.396368059</v>
      </c>
      <c r="F62" s="143">
        <v>0.60055274209499998</v>
      </c>
      <c r="G62" s="143"/>
      <c r="H62" s="143"/>
      <c r="I62" s="143">
        <v>1.085869</v>
      </c>
      <c r="J62" s="143">
        <v>0</v>
      </c>
      <c r="K62" s="143">
        <v>65.847313961699996</v>
      </c>
      <c r="L62" s="143">
        <v>53.482572959499997</v>
      </c>
      <c r="M62" s="143">
        <v>4.6517112920899999</v>
      </c>
      <c r="N62" s="143">
        <v>97.064961148199998</v>
      </c>
      <c r="O62" s="143">
        <v>3.0032260869999998</v>
      </c>
      <c r="P62" s="143">
        <v>19.9969208011</v>
      </c>
      <c r="Q62" s="153"/>
      <c r="R62" s="153"/>
      <c r="S62" s="153"/>
      <c r="T62" s="153"/>
      <c r="U62" s="153"/>
      <c r="V62" s="144">
        <f>[1]Emissionen_T50!G61-Emi_T30!G62</f>
        <v>41</v>
      </c>
      <c r="W62" s="144">
        <f>[1]Emissionen_T50!H61-Emi_T30!H62</f>
        <v>41</v>
      </c>
      <c r="X62" s="206">
        <v>78.185596740486204</v>
      </c>
      <c r="Y62" s="206">
        <v>3.8144032595137998</v>
      </c>
      <c r="Z62" s="206">
        <v>21.46053622825125</v>
      </c>
      <c r="AA62" s="206">
        <v>0.66446377174874993</v>
      </c>
      <c r="AB62" s="197" t="s">
        <v>157</v>
      </c>
      <c r="AC62" s="57"/>
      <c r="AD62" s="57"/>
    </row>
    <row r="63" spans="1:30" s="64" customFormat="1" x14ac:dyDescent="0.3">
      <c r="A63" s="145" t="s">
        <v>179</v>
      </c>
      <c r="B63" s="146" t="s">
        <v>180</v>
      </c>
      <c r="C63" s="143">
        <v>92.549779389799994</v>
      </c>
      <c r="D63" s="143">
        <v>4.5151817583899998</v>
      </c>
      <c r="E63" s="143">
        <v>19.396368059</v>
      </c>
      <c r="F63" s="143">
        <v>0.60055274209499998</v>
      </c>
      <c r="G63" s="143"/>
      <c r="H63" s="143"/>
      <c r="I63" s="143">
        <v>0.560971</v>
      </c>
      <c r="J63" s="143">
        <v>0</v>
      </c>
      <c r="K63" s="143">
        <v>65.847313961699996</v>
      </c>
      <c r="L63" s="143">
        <v>53.482572959499997</v>
      </c>
      <c r="M63" s="143">
        <v>4.6517112920899999</v>
      </c>
      <c r="N63" s="143">
        <v>97.064961148199998</v>
      </c>
      <c r="O63" s="143">
        <v>3.0032260869999998</v>
      </c>
      <c r="P63" s="143">
        <v>19.9969208011</v>
      </c>
      <c r="Q63" s="153"/>
      <c r="R63" s="153"/>
      <c r="S63" s="153"/>
      <c r="T63" s="153"/>
      <c r="U63" s="153"/>
      <c r="V63" s="144">
        <f>[1]Emissionen_T50!G62-Emi_T30!G63</f>
        <v>41</v>
      </c>
      <c r="W63" s="144">
        <f>[1]Emissionen_T50!H62-Emi_T30!H63</f>
        <v>41</v>
      </c>
      <c r="X63" s="206">
        <v>78.185596740486204</v>
      </c>
      <c r="Y63" s="206">
        <v>3.8144032595137998</v>
      </c>
      <c r="Z63" s="206">
        <v>21.46053622825125</v>
      </c>
      <c r="AA63" s="206">
        <v>0.66446377174874993</v>
      </c>
      <c r="AB63" s="197" t="s">
        <v>157</v>
      </c>
      <c r="AC63" s="57"/>
      <c r="AD63" s="57"/>
    </row>
    <row r="64" spans="1:30" s="64" customFormat="1" ht="14.5" thickBot="1" x14ac:dyDescent="0.35">
      <c r="A64" s="169" t="s">
        <v>179</v>
      </c>
      <c r="B64" s="170" t="s">
        <v>178</v>
      </c>
      <c r="C64" s="150">
        <v>92.549779389799994</v>
      </c>
      <c r="D64" s="150">
        <v>4.5151817583899998</v>
      </c>
      <c r="E64" s="150">
        <v>19.396368059</v>
      </c>
      <c r="F64" s="150">
        <v>0.60055274209499998</v>
      </c>
      <c r="G64" s="150"/>
      <c r="H64" s="150"/>
      <c r="I64" s="150">
        <v>0.388826</v>
      </c>
      <c r="J64" s="150">
        <v>0</v>
      </c>
      <c r="K64" s="150">
        <v>65.847313961699996</v>
      </c>
      <c r="L64" s="150">
        <v>53.482572959499997</v>
      </c>
      <c r="M64" s="150">
        <v>4.6517112920899999</v>
      </c>
      <c r="N64" s="150">
        <v>97.064961148199998</v>
      </c>
      <c r="O64" s="150">
        <v>3.0032260869999998</v>
      </c>
      <c r="P64" s="150">
        <v>19.9969208011</v>
      </c>
      <c r="Q64" s="155" t="s">
        <v>177</v>
      </c>
      <c r="R64" s="155">
        <v>82</v>
      </c>
      <c r="S64" s="155">
        <v>22.125</v>
      </c>
      <c r="T64" s="155">
        <v>36</v>
      </c>
      <c r="U64" s="155">
        <v>36</v>
      </c>
      <c r="V64" s="151">
        <f>[1]Emissionen_T50!G63-Emi_T30!G64</f>
        <v>41</v>
      </c>
      <c r="W64" s="151">
        <f>[1]Emissionen_T50!H63-Emi_T30!H64</f>
        <v>41</v>
      </c>
      <c r="X64" s="207">
        <v>78.185596740486204</v>
      </c>
      <c r="Y64" s="207">
        <v>3.8144032595137998</v>
      </c>
      <c r="Z64" s="207">
        <v>21.46053622825125</v>
      </c>
      <c r="AA64" s="207">
        <v>0.66446377174874993</v>
      </c>
      <c r="AB64" s="198" t="s">
        <v>157</v>
      </c>
      <c r="AC64" s="57"/>
      <c r="AD64" s="57"/>
    </row>
    <row r="65" spans="1:32" x14ac:dyDescent="0.3">
      <c r="A65" s="156" t="s">
        <v>171</v>
      </c>
      <c r="B65" s="157" t="s">
        <v>176</v>
      </c>
      <c r="C65" s="158">
        <v>172.28322262099999</v>
      </c>
      <c r="D65" s="158">
        <v>16.797256790799999</v>
      </c>
      <c r="E65" s="158">
        <v>34.895416147399999</v>
      </c>
      <c r="F65" s="158">
        <v>3.4992511635899999</v>
      </c>
      <c r="G65" s="137">
        <v>32</v>
      </c>
      <c r="H65" s="137">
        <v>32</v>
      </c>
      <c r="I65" s="158">
        <v>-0.110321</v>
      </c>
      <c r="J65" s="158">
        <v>0</v>
      </c>
      <c r="K65" s="137">
        <v>70.170262535899994</v>
      </c>
      <c r="L65" s="137">
        <v>59.149826415200003</v>
      </c>
      <c r="M65" s="158">
        <v>8.8836546443300008</v>
      </c>
      <c r="N65" s="158">
        <v>189.08047941199999</v>
      </c>
      <c r="O65" s="158">
        <v>9.1138989048799992</v>
      </c>
      <c r="P65" s="158">
        <v>38.394667310999999</v>
      </c>
      <c r="Q65" s="168"/>
      <c r="R65" s="168"/>
      <c r="S65" s="168"/>
      <c r="T65" s="168"/>
      <c r="U65" s="168"/>
      <c r="V65" s="159">
        <f>[1]Emissionen_T50!G64-Emi_T30!G65</f>
        <v>9</v>
      </c>
      <c r="W65" s="159">
        <f>[1]Emissionen_T50!H64-Emi_T30!H65</f>
        <v>9</v>
      </c>
      <c r="X65" s="205">
        <v>130.80890330123376</v>
      </c>
      <c r="Y65" s="205">
        <v>12.753596698766257</v>
      </c>
      <c r="Z65" s="205">
        <v>34.536718416145604</v>
      </c>
      <c r="AA65" s="205">
        <v>3.4632815838543998</v>
      </c>
      <c r="AB65" s="196" t="s">
        <v>157</v>
      </c>
    </row>
    <row r="66" spans="1:32" x14ac:dyDescent="0.3">
      <c r="A66" s="140" t="s">
        <v>171</v>
      </c>
      <c r="B66" s="141" t="s">
        <v>175</v>
      </c>
      <c r="C66" s="142">
        <v>172.28322262099999</v>
      </c>
      <c r="D66" s="142">
        <v>16.797256790799999</v>
      </c>
      <c r="E66" s="142">
        <v>34.895416147399999</v>
      </c>
      <c r="F66" s="142">
        <v>3.4992511635899999</v>
      </c>
      <c r="G66" s="143">
        <v>32</v>
      </c>
      <c r="H66" s="143">
        <v>32</v>
      </c>
      <c r="I66" s="142">
        <v>-7.1219580000000005E-2</v>
      </c>
      <c r="J66" s="142">
        <v>0</v>
      </c>
      <c r="K66" s="143">
        <v>70.170262535899994</v>
      </c>
      <c r="L66" s="143">
        <v>59.149826415200003</v>
      </c>
      <c r="M66" s="142">
        <v>8.8836546443300008</v>
      </c>
      <c r="N66" s="142">
        <v>189.08047941199999</v>
      </c>
      <c r="O66" s="142">
        <v>9.1138989048799992</v>
      </c>
      <c r="P66" s="142">
        <v>38.394667310999999</v>
      </c>
      <c r="Q66" s="153"/>
      <c r="R66" s="153"/>
      <c r="S66" s="153"/>
      <c r="T66" s="153"/>
      <c r="U66" s="153"/>
      <c r="V66" s="160">
        <f>[1]Emissionen_T50!G65-Emi_T30!G66</f>
        <v>9</v>
      </c>
      <c r="W66" s="160">
        <f>[1]Emissionen_T50!H65-Emi_T30!H66</f>
        <v>9</v>
      </c>
      <c r="X66" s="206">
        <v>130.80890330123376</v>
      </c>
      <c r="Y66" s="206">
        <v>12.753596698766257</v>
      </c>
      <c r="Z66" s="206">
        <v>34.536718416145604</v>
      </c>
      <c r="AA66" s="206">
        <v>3.4632815838543998</v>
      </c>
      <c r="AB66" s="197" t="s">
        <v>157</v>
      </c>
    </row>
    <row r="67" spans="1:32" x14ac:dyDescent="0.3">
      <c r="A67" s="140" t="s">
        <v>171</v>
      </c>
      <c r="B67" s="141" t="s">
        <v>174</v>
      </c>
      <c r="C67" s="142">
        <v>172.28322262099999</v>
      </c>
      <c r="D67" s="142">
        <v>16.797256790799999</v>
      </c>
      <c r="E67" s="142">
        <v>34.895416147399999</v>
      </c>
      <c r="F67" s="142">
        <v>3.4992511635899999</v>
      </c>
      <c r="G67" s="143">
        <v>32</v>
      </c>
      <c r="H67" s="143">
        <v>32</v>
      </c>
      <c r="I67" s="142">
        <v>-7.5309000000000001E-2</v>
      </c>
      <c r="J67" s="142">
        <v>0</v>
      </c>
      <c r="K67" s="143">
        <v>70.170262535899994</v>
      </c>
      <c r="L67" s="143">
        <v>59.149826415200003</v>
      </c>
      <c r="M67" s="142">
        <v>8.8836546443300008</v>
      </c>
      <c r="N67" s="142">
        <v>189.08047941199999</v>
      </c>
      <c r="O67" s="142">
        <v>9.1138989048799992</v>
      </c>
      <c r="P67" s="142">
        <v>38.394667310999999</v>
      </c>
      <c r="Q67" s="153"/>
      <c r="R67" s="153"/>
      <c r="S67" s="153"/>
      <c r="T67" s="153"/>
      <c r="U67" s="153"/>
      <c r="V67" s="160">
        <f>[1]Emissionen_T50!G66-Emi_T30!G67</f>
        <v>9</v>
      </c>
      <c r="W67" s="160">
        <f>[1]Emissionen_T50!H66-Emi_T30!H67</f>
        <v>9</v>
      </c>
      <c r="X67" s="206">
        <v>130.80890330123376</v>
      </c>
      <c r="Y67" s="206">
        <v>12.753596698766257</v>
      </c>
      <c r="Z67" s="206">
        <v>34.536718416145604</v>
      </c>
      <c r="AA67" s="206">
        <v>3.4632815838543998</v>
      </c>
      <c r="AB67" s="197" t="s">
        <v>157</v>
      </c>
    </row>
    <row r="68" spans="1:32" x14ac:dyDescent="0.3">
      <c r="A68" s="140" t="s">
        <v>171</v>
      </c>
      <c r="B68" s="141" t="s">
        <v>173</v>
      </c>
      <c r="C68" s="142">
        <v>152.65555934299999</v>
      </c>
      <c r="D68" s="142">
        <v>17.001577057900001</v>
      </c>
      <c r="E68" s="142">
        <v>30.8150660045</v>
      </c>
      <c r="F68" s="142">
        <v>3.6949327041400002</v>
      </c>
      <c r="G68" s="143">
        <v>32</v>
      </c>
      <c r="H68" s="143">
        <v>32</v>
      </c>
      <c r="I68" s="142">
        <v>-0.62517500000000004</v>
      </c>
      <c r="J68" s="142">
        <v>0</v>
      </c>
      <c r="K68" s="143">
        <v>69.991032372800007</v>
      </c>
      <c r="L68" s="143">
        <v>58.620939536599998</v>
      </c>
      <c r="M68" s="142">
        <v>10.0211387617</v>
      </c>
      <c r="N68" s="142">
        <v>169.65713640000001</v>
      </c>
      <c r="O68" s="142">
        <v>10.706846834</v>
      </c>
      <c r="P68" s="142">
        <v>34.509998708700003</v>
      </c>
      <c r="Q68" s="153"/>
      <c r="R68" s="153"/>
      <c r="S68" s="153"/>
      <c r="T68" s="153"/>
      <c r="U68" s="153"/>
      <c r="V68" s="160">
        <f>[1]Emissionen_T50!G67-Emi_T30!G68</f>
        <v>9</v>
      </c>
      <c r="W68" s="160">
        <f>[1]Emissionen_T50!H67-Emi_T30!H68</f>
        <v>9</v>
      </c>
      <c r="X68" s="206">
        <v>152.65555934299999</v>
      </c>
      <c r="Y68" s="206">
        <v>17.001577057900001</v>
      </c>
      <c r="Z68" s="206">
        <v>30.8150660045</v>
      </c>
      <c r="AA68" s="206">
        <v>3.6949327041400002</v>
      </c>
      <c r="AB68" s="197" t="s">
        <v>145</v>
      </c>
    </row>
    <row r="69" spans="1:32" x14ac:dyDescent="0.3">
      <c r="A69" s="140" t="s">
        <v>171</v>
      </c>
      <c r="B69" s="141" t="s">
        <v>172</v>
      </c>
      <c r="C69" s="142">
        <v>152.65555934299999</v>
      </c>
      <c r="D69" s="142">
        <v>17.001577057900001</v>
      </c>
      <c r="E69" s="142">
        <v>30.8150660045</v>
      </c>
      <c r="F69" s="142">
        <v>3.6949327041400002</v>
      </c>
      <c r="G69" s="143">
        <v>32</v>
      </c>
      <c r="H69" s="143">
        <v>32</v>
      </c>
      <c r="I69" s="142">
        <v>-0.59389835999999996</v>
      </c>
      <c r="J69" s="142">
        <v>0</v>
      </c>
      <c r="K69" s="143">
        <v>69.991032372800007</v>
      </c>
      <c r="L69" s="143">
        <v>58.620939536599998</v>
      </c>
      <c r="M69" s="142">
        <v>10.0211387617</v>
      </c>
      <c r="N69" s="142">
        <v>169.65713640000001</v>
      </c>
      <c r="O69" s="142">
        <v>10.706846834</v>
      </c>
      <c r="P69" s="142">
        <v>34.509998708700003</v>
      </c>
      <c r="Q69" s="153"/>
      <c r="R69" s="153"/>
      <c r="S69" s="153"/>
      <c r="T69" s="153"/>
      <c r="U69" s="153"/>
      <c r="V69" s="160">
        <f>[1]Emissionen_T50!G68-Emi_T30!G69</f>
        <v>9</v>
      </c>
      <c r="W69" s="160">
        <f>[1]Emissionen_T50!H68-Emi_T30!H69</f>
        <v>9</v>
      </c>
      <c r="X69" s="206">
        <v>152.65555934299999</v>
      </c>
      <c r="Y69" s="206">
        <v>17.001577057900001</v>
      </c>
      <c r="Z69" s="206">
        <v>30.8150660045</v>
      </c>
      <c r="AA69" s="206">
        <v>3.6949327041400002</v>
      </c>
      <c r="AB69" s="197" t="s">
        <v>145</v>
      </c>
    </row>
    <row r="70" spans="1:32" ht="14.5" thickBot="1" x14ac:dyDescent="0.35">
      <c r="A70" s="147" t="s">
        <v>171</v>
      </c>
      <c r="B70" s="148" t="s">
        <v>170</v>
      </c>
      <c r="C70" s="149">
        <v>172.28322262099999</v>
      </c>
      <c r="D70" s="149">
        <v>16.797256790799999</v>
      </c>
      <c r="E70" s="149">
        <v>34.895416147399999</v>
      </c>
      <c r="F70" s="149">
        <v>3.4992511635899999</v>
      </c>
      <c r="G70" s="150">
        <v>32</v>
      </c>
      <c r="H70" s="150">
        <v>32</v>
      </c>
      <c r="I70" s="149">
        <v>0</v>
      </c>
      <c r="J70" s="149">
        <v>0</v>
      </c>
      <c r="K70" s="150">
        <v>70.170262535899994</v>
      </c>
      <c r="L70" s="150">
        <v>59.149826415200003</v>
      </c>
      <c r="M70" s="149">
        <v>8.8836546443300008</v>
      </c>
      <c r="N70" s="149">
        <v>189.08047941199999</v>
      </c>
      <c r="O70" s="149">
        <v>9.1138989048799992</v>
      </c>
      <c r="P70" s="149">
        <v>38.394667310999999</v>
      </c>
      <c r="Q70" s="155" t="s">
        <v>297</v>
      </c>
      <c r="R70" s="155"/>
      <c r="S70" s="155"/>
      <c r="T70" s="155">
        <v>32</v>
      </c>
      <c r="U70" s="155">
        <v>32</v>
      </c>
      <c r="V70" s="161">
        <f>[1]Emissionen_T50!G69-Emi_T30!G70</f>
        <v>9</v>
      </c>
      <c r="W70" s="161">
        <f>[1]Emissionen_T50!H69-Emi_T30!H70</f>
        <v>9</v>
      </c>
      <c r="X70" s="207">
        <v>130.80890330123376</v>
      </c>
      <c r="Y70" s="207">
        <v>12.753596698766257</v>
      </c>
      <c r="Z70" s="207">
        <v>34.536718416145604</v>
      </c>
      <c r="AA70" s="207">
        <v>3.4632815838543998</v>
      </c>
      <c r="AB70" s="198" t="s">
        <v>157</v>
      </c>
      <c r="AF70" s="56" t="s">
        <v>298</v>
      </c>
    </row>
    <row r="71" spans="1:32" x14ac:dyDescent="0.3">
      <c r="A71" s="156" t="s">
        <v>163</v>
      </c>
      <c r="B71" s="157" t="s">
        <v>168</v>
      </c>
      <c r="C71" s="158">
        <v>271.98913380900001</v>
      </c>
      <c r="D71" s="158">
        <v>30.877236381700001</v>
      </c>
      <c r="E71" s="158">
        <v>55.363948381999997</v>
      </c>
      <c r="F71" s="158">
        <v>5.9414685132000002</v>
      </c>
      <c r="G71" s="137">
        <v>31</v>
      </c>
      <c r="H71" s="137">
        <v>31</v>
      </c>
      <c r="I71" s="158">
        <v>4.3818789999999996</v>
      </c>
      <c r="J71" s="158">
        <v>0.69093950000000004</v>
      </c>
      <c r="K71" s="137">
        <v>72.909900431200001</v>
      </c>
      <c r="L71" s="137">
        <v>63.722022034799998</v>
      </c>
      <c r="M71" s="158">
        <v>10.1950032822</v>
      </c>
      <c r="N71" s="158">
        <v>302.86637019</v>
      </c>
      <c r="O71" s="158">
        <v>9.6915881403299995</v>
      </c>
      <c r="P71" s="158">
        <v>61.305416895199997</v>
      </c>
      <c r="Q71" s="168" t="s">
        <v>299</v>
      </c>
      <c r="R71" s="168"/>
      <c r="S71" s="168"/>
      <c r="T71" s="168">
        <v>31</v>
      </c>
      <c r="U71" s="168">
        <v>31</v>
      </c>
      <c r="V71" s="159">
        <f>[1]Emissionen_T50!G70-Emi_T30!G71</f>
        <v>10</v>
      </c>
      <c r="W71" s="159">
        <f>[1]Emissionen_T50!H70-Emi_T30!H71</f>
        <v>11</v>
      </c>
      <c r="X71" s="206">
        <v>289.17208943131601</v>
      </c>
      <c r="Y71" s="206">
        <v>32.827910568684004</v>
      </c>
      <c r="Z71" s="206">
        <v>61.635491094224776</v>
      </c>
      <c r="AA71" s="206">
        <v>6.6145089057752244</v>
      </c>
      <c r="AB71" s="197" t="s">
        <v>157</v>
      </c>
      <c r="AF71" s="56" t="s">
        <v>300</v>
      </c>
    </row>
    <row r="72" spans="1:32" x14ac:dyDescent="0.3">
      <c r="A72" s="140" t="s">
        <v>163</v>
      </c>
      <c r="B72" s="141" t="s">
        <v>166</v>
      </c>
      <c r="C72" s="142">
        <v>271.98913380900001</v>
      </c>
      <c r="D72" s="142">
        <v>30.877236381700001</v>
      </c>
      <c r="E72" s="142">
        <v>55.363948381999997</v>
      </c>
      <c r="F72" s="142">
        <v>5.9414685132000002</v>
      </c>
      <c r="G72" s="143">
        <v>31</v>
      </c>
      <c r="H72" s="143">
        <v>31</v>
      </c>
      <c r="I72" s="142">
        <v>4.6968290000000001</v>
      </c>
      <c r="J72" s="142">
        <v>0.84841449999999996</v>
      </c>
      <c r="K72" s="143">
        <v>72.995596647200003</v>
      </c>
      <c r="L72" s="143">
        <v>63.807718219100003</v>
      </c>
      <c r="M72" s="142">
        <v>10.1950032822</v>
      </c>
      <c r="N72" s="142">
        <v>302.86637019</v>
      </c>
      <c r="O72" s="142">
        <v>9.6915881403299995</v>
      </c>
      <c r="P72" s="142">
        <v>61.305416895199997</v>
      </c>
      <c r="Q72" s="153"/>
      <c r="R72" s="153"/>
      <c r="S72" s="153"/>
      <c r="T72" s="153"/>
      <c r="U72" s="153"/>
      <c r="V72" s="160">
        <f>[1]Emissionen_T50!G71-Emi_T30!G72</f>
        <v>10</v>
      </c>
      <c r="W72" s="160">
        <f>[1]Emissionen_T50!H71-Emi_T30!H72</f>
        <v>11</v>
      </c>
      <c r="X72" s="206">
        <v>289.17208943131601</v>
      </c>
      <c r="Y72" s="206">
        <v>32.827910568684004</v>
      </c>
      <c r="Z72" s="206">
        <v>61.635491094224776</v>
      </c>
      <c r="AA72" s="206">
        <v>6.6145089057752244</v>
      </c>
      <c r="AB72" s="197" t="s">
        <v>157</v>
      </c>
    </row>
    <row r="73" spans="1:32" x14ac:dyDescent="0.3">
      <c r="A73" s="140" t="s">
        <v>163</v>
      </c>
      <c r="B73" s="141" t="s">
        <v>165</v>
      </c>
      <c r="C73" s="142">
        <v>271.98913380900001</v>
      </c>
      <c r="D73" s="142">
        <v>30.877236381700001</v>
      </c>
      <c r="E73" s="142">
        <v>55.363948381999997</v>
      </c>
      <c r="F73" s="142">
        <v>5.9414685132000002</v>
      </c>
      <c r="G73" s="143">
        <v>31</v>
      </c>
      <c r="H73" s="143">
        <v>31</v>
      </c>
      <c r="I73" s="142">
        <v>3.2540910300000001</v>
      </c>
      <c r="J73" s="142">
        <v>0.127045515</v>
      </c>
      <c r="K73" s="143">
        <v>72.614691865799998</v>
      </c>
      <c r="L73" s="143">
        <v>63.426813583399998</v>
      </c>
      <c r="M73" s="142">
        <v>10.1950032822</v>
      </c>
      <c r="N73" s="142">
        <v>302.86637019</v>
      </c>
      <c r="O73" s="142">
        <v>9.6915881403299995</v>
      </c>
      <c r="P73" s="142">
        <v>61.305416895199997</v>
      </c>
      <c r="Q73" s="153"/>
      <c r="R73" s="153"/>
      <c r="S73" s="153"/>
      <c r="T73" s="153"/>
      <c r="U73" s="153"/>
      <c r="V73" s="160">
        <f>[1]Emissionen_T50!G72-Emi_T30!G73</f>
        <v>10</v>
      </c>
      <c r="W73" s="160">
        <f>[1]Emissionen_T50!H72-Emi_T30!H73</f>
        <v>11</v>
      </c>
      <c r="X73" s="206">
        <v>289.17208943131601</v>
      </c>
      <c r="Y73" s="206">
        <v>32.827910568684004</v>
      </c>
      <c r="Z73" s="206">
        <v>61.635491094224776</v>
      </c>
      <c r="AA73" s="206">
        <v>6.6145089057752244</v>
      </c>
      <c r="AB73" s="197" t="s">
        <v>157</v>
      </c>
    </row>
    <row r="74" spans="1:32" x14ac:dyDescent="0.3">
      <c r="A74" s="140" t="s">
        <v>163</v>
      </c>
      <c r="B74" s="141" t="s">
        <v>164</v>
      </c>
      <c r="C74" s="142">
        <v>271.98913380900001</v>
      </c>
      <c r="D74" s="142">
        <v>30.877236381700001</v>
      </c>
      <c r="E74" s="142">
        <v>55.363948381999997</v>
      </c>
      <c r="F74" s="142">
        <v>5.9414685132000002</v>
      </c>
      <c r="G74" s="143">
        <v>31</v>
      </c>
      <c r="H74" s="143">
        <v>31</v>
      </c>
      <c r="I74" s="142">
        <v>3.87166955</v>
      </c>
      <c r="J74" s="142">
        <v>0.43583477500000001</v>
      </c>
      <c r="K74" s="143">
        <v>72.774086905100006</v>
      </c>
      <c r="L74" s="143">
        <v>63.586208560099998</v>
      </c>
      <c r="M74" s="142">
        <v>10.1950032822</v>
      </c>
      <c r="N74" s="142">
        <v>302.86637019</v>
      </c>
      <c r="O74" s="142">
        <v>9.6915881403299995</v>
      </c>
      <c r="P74" s="142">
        <v>61.305416895199997</v>
      </c>
      <c r="Q74" s="153"/>
      <c r="R74" s="153"/>
      <c r="S74" s="153"/>
      <c r="T74" s="153"/>
      <c r="U74" s="153"/>
      <c r="V74" s="160">
        <f>[1]Emissionen_T50!G73-Emi_T30!G74</f>
        <v>10</v>
      </c>
      <c r="W74" s="160">
        <f>[1]Emissionen_T50!H73-Emi_T30!H74</f>
        <v>11</v>
      </c>
      <c r="X74" s="206">
        <v>289.17208943131601</v>
      </c>
      <c r="Y74" s="206">
        <v>32.827910568684004</v>
      </c>
      <c r="Z74" s="206">
        <v>61.635491094224776</v>
      </c>
      <c r="AA74" s="206">
        <v>6.6145089057752244</v>
      </c>
      <c r="AB74" s="197" t="s">
        <v>157</v>
      </c>
    </row>
    <row r="75" spans="1:32" ht="14.5" thickBot="1" x14ac:dyDescent="0.35">
      <c r="A75" s="147" t="s">
        <v>163</v>
      </c>
      <c r="B75" s="148" t="s">
        <v>162</v>
      </c>
      <c r="C75" s="149">
        <v>271.98913380900001</v>
      </c>
      <c r="D75" s="149">
        <v>30.877236381700001</v>
      </c>
      <c r="E75" s="149">
        <v>55.363948381999997</v>
      </c>
      <c r="F75" s="149">
        <v>5.9414685132000002</v>
      </c>
      <c r="G75" s="150">
        <v>31</v>
      </c>
      <c r="H75" s="150">
        <v>31</v>
      </c>
      <c r="I75" s="149">
        <v>4.3819159399999998</v>
      </c>
      <c r="J75" s="149">
        <v>0.69095797000000003</v>
      </c>
      <c r="K75" s="150">
        <v>72.909910399300003</v>
      </c>
      <c r="L75" s="150">
        <v>63.722032002799999</v>
      </c>
      <c r="M75" s="149">
        <v>10.1950032822</v>
      </c>
      <c r="N75" s="149">
        <v>302.86637019</v>
      </c>
      <c r="O75" s="149">
        <v>9.6915881403299995</v>
      </c>
      <c r="P75" s="149">
        <v>61.305416895199997</v>
      </c>
      <c r="Q75" s="155"/>
      <c r="R75" s="155"/>
      <c r="S75" s="155"/>
      <c r="T75" s="155"/>
      <c r="U75" s="155"/>
      <c r="V75" s="161">
        <f>[1]Emissionen_T50!G74-Emi_T30!G75</f>
        <v>10</v>
      </c>
      <c r="W75" s="161">
        <f>[1]Emissionen_T50!H74-Emi_T30!H75</f>
        <v>11</v>
      </c>
      <c r="X75" s="207">
        <v>289.17208943131601</v>
      </c>
      <c r="Y75" s="207">
        <v>32.827910568684004</v>
      </c>
      <c r="Z75" s="207">
        <v>61.635491094224776</v>
      </c>
      <c r="AA75" s="207">
        <v>6.6145089057752244</v>
      </c>
      <c r="AB75" s="198" t="s">
        <v>157</v>
      </c>
    </row>
    <row r="76" spans="1:32" x14ac:dyDescent="0.3">
      <c r="A76" s="156" t="s">
        <v>160</v>
      </c>
      <c r="B76" s="157" t="s">
        <v>161</v>
      </c>
      <c r="C76" s="158">
        <v>203.51928099599999</v>
      </c>
      <c r="D76" s="158">
        <v>14.4762669816</v>
      </c>
      <c r="E76" s="158">
        <v>40.973409594400003</v>
      </c>
      <c r="F76" s="158">
        <v>3.3078428582199999</v>
      </c>
      <c r="G76" s="137">
        <v>35</v>
      </c>
      <c r="H76" s="137">
        <v>34</v>
      </c>
      <c r="I76" s="158">
        <v>5.8720119999999998</v>
      </c>
      <c r="J76" s="158">
        <v>1.4360059999999999</v>
      </c>
      <c r="K76" s="137">
        <v>70.925936952900003</v>
      </c>
      <c r="L76" s="137">
        <v>60.713415714</v>
      </c>
      <c r="M76" s="158">
        <v>6.6406250567700003</v>
      </c>
      <c r="N76" s="158">
        <v>217.995547977</v>
      </c>
      <c r="O76" s="158">
        <v>7.4700752011500002</v>
      </c>
      <c r="P76" s="158">
        <v>44.2812524526</v>
      </c>
      <c r="Q76" s="168" t="s">
        <v>158</v>
      </c>
      <c r="R76" s="168"/>
      <c r="S76" s="168"/>
      <c r="T76" s="168"/>
      <c r="U76" s="168"/>
      <c r="V76" s="138">
        <f>[1]Emissionen_T50!G75-Emi_T30!G76</f>
        <v>3</v>
      </c>
      <c r="W76" s="138">
        <f>[1]Emissionen_T50!H75-Emi_T30!H76</f>
        <v>5</v>
      </c>
      <c r="X76" s="205">
        <v>166.97665186376884</v>
      </c>
      <c r="Y76" s="205">
        <v>11.877000450531741</v>
      </c>
      <c r="Z76" s="205">
        <v>21.875611607305167</v>
      </c>
      <c r="AA76" s="205">
        <v>1.7660498928639612</v>
      </c>
      <c r="AB76" s="196" t="s">
        <v>157</v>
      </c>
      <c r="AF76" s="56" t="s">
        <v>310</v>
      </c>
    </row>
    <row r="77" spans="1:32" ht="14.5" thickBot="1" x14ac:dyDescent="0.35">
      <c r="A77" s="147" t="s">
        <v>160</v>
      </c>
      <c r="B77" s="148" t="s">
        <v>159</v>
      </c>
      <c r="C77" s="149">
        <v>203.51928099599999</v>
      </c>
      <c r="D77" s="149">
        <v>14.4762669816</v>
      </c>
      <c r="E77" s="149">
        <v>40.973409594400003</v>
      </c>
      <c r="F77" s="149">
        <v>3.3078428582199999</v>
      </c>
      <c r="G77" s="150">
        <v>35</v>
      </c>
      <c r="H77" s="150">
        <v>34</v>
      </c>
      <c r="I77" s="149">
        <v>2.5949779999999998</v>
      </c>
      <c r="J77" s="149">
        <v>0</v>
      </c>
      <c r="K77" s="150">
        <v>70.148850054999997</v>
      </c>
      <c r="L77" s="150">
        <v>59.9363294694</v>
      </c>
      <c r="M77" s="149">
        <v>6.6406250567700003</v>
      </c>
      <c r="N77" s="149">
        <v>217.995547977</v>
      </c>
      <c r="O77" s="149">
        <v>7.4700752011500002</v>
      </c>
      <c r="P77" s="149">
        <v>44.2812524526</v>
      </c>
      <c r="Q77" s="155" t="s">
        <v>158</v>
      </c>
      <c r="R77" s="155"/>
      <c r="S77" s="155"/>
      <c r="T77" s="155"/>
      <c r="U77" s="155"/>
      <c r="V77" s="151">
        <f>[1]Emissionen_T50!G76-Emi_T30!G77</f>
        <v>3</v>
      </c>
      <c r="W77" s="151">
        <f>[1]Emissionen_T50!H76-Emi_T30!H77</f>
        <v>5</v>
      </c>
      <c r="X77" s="207">
        <v>166.97665186376884</v>
      </c>
      <c r="Y77" s="207">
        <v>11.877000450531741</v>
      </c>
      <c r="Z77" s="207">
        <v>21.875611607305167</v>
      </c>
      <c r="AA77" s="207">
        <v>1.7660498928639612</v>
      </c>
      <c r="AB77" s="198" t="s">
        <v>157</v>
      </c>
    </row>
    <row r="78" spans="1:32" x14ac:dyDescent="0.3">
      <c r="A78" s="156" t="s">
        <v>153</v>
      </c>
      <c r="B78" s="157" t="s">
        <v>156</v>
      </c>
      <c r="C78" s="158">
        <v>96.453109551799997</v>
      </c>
      <c r="D78" s="158">
        <v>11.977228609599999</v>
      </c>
      <c r="E78" s="158">
        <v>14.605575224600001</v>
      </c>
      <c r="F78" s="158">
        <v>2.8250469281799999</v>
      </c>
      <c r="G78" s="137"/>
      <c r="H78" s="137"/>
      <c r="I78" s="158">
        <v>0.36344199999999999</v>
      </c>
      <c r="J78" s="158">
        <v>0</v>
      </c>
      <c r="K78" s="137">
        <v>68.2937015487</v>
      </c>
      <c r="L78" s="137">
        <v>56.4216614662</v>
      </c>
      <c r="M78" s="158">
        <v>11.046012410099999</v>
      </c>
      <c r="N78" s="158">
        <v>108.43033816099999</v>
      </c>
      <c r="O78" s="158">
        <v>16.207378620299998</v>
      </c>
      <c r="P78" s="158">
        <v>17.430622152800002</v>
      </c>
      <c r="Q78" s="168"/>
      <c r="R78" s="168"/>
      <c r="S78" s="168"/>
      <c r="T78" s="168"/>
      <c r="U78" s="168"/>
      <c r="V78" s="138">
        <f>[1]Emissionen_T50!G77-Emi_T30!G78</f>
        <v>40</v>
      </c>
      <c r="W78" s="138">
        <f>[1]Emissionen_T50!H77-Emi_T30!H78</f>
        <v>40</v>
      </c>
      <c r="X78" s="206">
        <v>96.453109551799997</v>
      </c>
      <c r="Y78" s="206">
        <v>11.977228609599999</v>
      </c>
      <c r="Z78" s="206">
        <v>14.605575224600001</v>
      </c>
      <c r="AA78" s="206">
        <v>2.8250469281799999</v>
      </c>
      <c r="AB78" s="197" t="s">
        <v>145</v>
      </c>
    </row>
    <row r="79" spans="1:32" x14ac:dyDescent="0.3">
      <c r="A79" s="140" t="s">
        <v>153</v>
      </c>
      <c r="B79" s="141" t="s">
        <v>155</v>
      </c>
      <c r="C79" s="142">
        <v>96.453109551799997</v>
      </c>
      <c r="D79" s="142">
        <v>3.08437146672</v>
      </c>
      <c r="E79" s="142">
        <v>14.605575224600001</v>
      </c>
      <c r="F79" s="142">
        <v>0.32504692818199998</v>
      </c>
      <c r="G79" s="143"/>
      <c r="H79" s="143"/>
      <c r="I79" s="142">
        <v>0.32442100000000001</v>
      </c>
      <c r="J79" s="142">
        <v>0</v>
      </c>
      <c r="K79" s="143">
        <v>65.471948925899994</v>
      </c>
      <c r="L79" s="143">
        <v>51.8579239906</v>
      </c>
      <c r="M79" s="142">
        <v>3.09870355886</v>
      </c>
      <c r="N79" s="142">
        <v>99.537481018500003</v>
      </c>
      <c r="O79" s="142">
        <v>2.1770487850800002</v>
      </c>
      <c r="P79" s="142">
        <v>14.9306221528</v>
      </c>
      <c r="Q79" s="153"/>
      <c r="R79" s="153"/>
      <c r="S79" s="153"/>
      <c r="T79" s="153"/>
      <c r="U79" s="153"/>
      <c r="V79" s="144">
        <f>[1]Emissionen_T50!G78-Emi_T30!G79</f>
        <v>40</v>
      </c>
      <c r="W79" s="144">
        <f>[1]Emissionen_T50!H78-Emi_T30!H79</f>
        <v>40</v>
      </c>
      <c r="X79" s="206">
        <v>96.453109551799997</v>
      </c>
      <c r="Y79" s="206">
        <v>3.08437146672</v>
      </c>
      <c r="Z79" s="206">
        <v>14.605575224600001</v>
      </c>
      <c r="AA79" s="206">
        <v>0.32504692818199998</v>
      </c>
      <c r="AB79" s="197" t="s">
        <v>145</v>
      </c>
    </row>
    <row r="80" spans="1:32" x14ac:dyDescent="0.3">
      <c r="A80" s="140" t="s">
        <v>153</v>
      </c>
      <c r="B80" s="141" t="s">
        <v>154</v>
      </c>
      <c r="C80" s="142">
        <v>96.453109551799997</v>
      </c>
      <c r="D80" s="142">
        <v>3.08437146672</v>
      </c>
      <c r="E80" s="142">
        <v>14.605575224600001</v>
      </c>
      <c r="F80" s="142">
        <v>0.32504692818199998</v>
      </c>
      <c r="G80" s="143"/>
      <c r="H80" s="143"/>
      <c r="I80" s="142">
        <v>0.69148900000000002</v>
      </c>
      <c r="J80" s="142">
        <v>0</v>
      </c>
      <c r="K80" s="143">
        <v>65.471948925899994</v>
      </c>
      <c r="L80" s="143">
        <v>51.8579239906</v>
      </c>
      <c r="M80" s="142">
        <v>3.09870355886</v>
      </c>
      <c r="N80" s="142">
        <v>99.537481018500003</v>
      </c>
      <c r="O80" s="142">
        <v>2.1770487850800002</v>
      </c>
      <c r="P80" s="142">
        <v>14.9306221528</v>
      </c>
      <c r="Q80" s="153"/>
      <c r="R80" s="153"/>
      <c r="S80" s="153"/>
      <c r="T80" s="153"/>
      <c r="U80" s="153"/>
      <c r="V80" s="144">
        <f>[1]Emissionen_T50!G79-Emi_T30!G80</f>
        <v>40</v>
      </c>
      <c r="W80" s="144">
        <f>[1]Emissionen_T50!H79-Emi_T30!H80</f>
        <v>40</v>
      </c>
      <c r="X80" s="206">
        <v>96.453109551799997</v>
      </c>
      <c r="Y80" s="206">
        <v>3.08437146672</v>
      </c>
      <c r="Z80" s="206">
        <v>14.605575224600001</v>
      </c>
      <c r="AA80" s="206">
        <v>0.32504692818199998</v>
      </c>
      <c r="AB80" s="197" t="s">
        <v>145</v>
      </c>
    </row>
    <row r="81" spans="1:32" ht="14.5" thickBot="1" x14ac:dyDescent="0.35">
      <c r="A81" s="140" t="s">
        <v>153</v>
      </c>
      <c r="B81" s="141" t="s">
        <v>152</v>
      </c>
      <c r="C81" s="142">
        <v>96.453109551799997</v>
      </c>
      <c r="D81" s="142">
        <v>3.08437146672</v>
      </c>
      <c r="E81" s="142">
        <v>14.605575224600001</v>
      </c>
      <c r="F81" s="142">
        <v>0.32504692818199998</v>
      </c>
      <c r="G81" s="143"/>
      <c r="H81" s="143"/>
      <c r="I81" s="142">
        <v>0.45413100000000001</v>
      </c>
      <c r="J81" s="142">
        <v>0</v>
      </c>
      <c r="K81" s="143">
        <v>65.471948925899994</v>
      </c>
      <c r="L81" s="143">
        <v>51.8579239906</v>
      </c>
      <c r="M81" s="142">
        <v>3.09870355886</v>
      </c>
      <c r="N81" s="142">
        <v>99.537481018500003</v>
      </c>
      <c r="O81" s="142">
        <v>2.1770487850800002</v>
      </c>
      <c r="P81" s="142">
        <v>14.9306221528</v>
      </c>
      <c r="Q81" s="153"/>
      <c r="R81" s="153"/>
      <c r="S81" s="153"/>
      <c r="T81" s="153"/>
      <c r="U81" s="153"/>
      <c r="V81" s="144">
        <f>[1]Emissionen_T50!G80-Emi_T30!G81</f>
        <v>40</v>
      </c>
      <c r="W81" s="144">
        <f>[1]Emissionen_T50!H80-Emi_T30!H81</f>
        <v>40</v>
      </c>
      <c r="X81" s="207">
        <v>96.453109551799997</v>
      </c>
      <c r="Y81" s="207">
        <v>3.08437146672</v>
      </c>
      <c r="Z81" s="207">
        <v>14.605575224600001</v>
      </c>
      <c r="AA81" s="207">
        <v>0.32504692818199998</v>
      </c>
      <c r="AB81" s="198" t="s">
        <v>145</v>
      </c>
    </row>
    <row r="82" spans="1:32" x14ac:dyDescent="0.3">
      <c r="A82" s="156" t="s">
        <v>147</v>
      </c>
      <c r="B82" s="157" t="s">
        <v>151</v>
      </c>
      <c r="C82" s="158">
        <v>256.83639335599997</v>
      </c>
      <c r="D82" s="158">
        <v>20.4296524144</v>
      </c>
      <c r="E82" s="158">
        <v>52.109755613399997</v>
      </c>
      <c r="F82" s="158">
        <v>3.6327392549800002</v>
      </c>
      <c r="G82" s="137">
        <v>35</v>
      </c>
      <c r="H82" s="137">
        <v>35</v>
      </c>
      <c r="I82" s="158">
        <v>-0.78120400000000001</v>
      </c>
      <c r="J82" s="158">
        <v>0</v>
      </c>
      <c r="K82" s="137">
        <v>71.411252756500005</v>
      </c>
      <c r="L82" s="137">
        <v>61.649969557699997</v>
      </c>
      <c r="M82" s="158">
        <v>7.3682489168799998</v>
      </c>
      <c r="N82" s="158">
        <v>277.26604577000001</v>
      </c>
      <c r="O82" s="158">
        <v>6.5170015507199999</v>
      </c>
      <c r="P82" s="158">
        <v>55.742494868400001</v>
      </c>
      <c r="Q82" s="168" t="s">
        <v>301</v>
      </c>
      <c r="R82" s="168"/>
      <c r="S82" s="168"/>
      <c r="T82" s="168">
        <v>35</v>
      </c>
      <c r="U82" s="168">
        <v>35</v>
      </c>
      <c r="V82" s="159">
        <f>[1]Emissionen_T50!G81-Emi_T30!G82</f>
        <v>10</v>
      </c>
      <c r="W82" s="159">
        <f>[1]Emissionen_T50!H81-Emi_T30!H82</f>
        <v>10</v>
      </c>
      <c r="X82" s="206">
        <v>256.83639335599997</v>
      </c>
      <c r="Y82" s="206">
        <v>20.4296524144</v>
      </c>
      <c r="Z82" s="206">
        <v>52.109755613399997</v>
      </c>
      <c r="AA82" s="206">
        <v>3.6327392549800002</v>
      </c>
      <c r="AB82" s="197" t="s">
        <v>145</v>
      </c>
      <c r="AF82" s="56" t="s">
        <v>298</v>
      </c>
    </row>
    <row r="83" spans="1:32" x14ac:dyDescent="0.3">
      <c r="A83" s="140" t="s">
        <v>147</v>
      </c>
      <c r="B83" s="141" t="s">
        <v>149</v>
      </c>
      <c r="C83" s="142">
        <v>409.06222672899997</v>
      </c>
      <c r="D83" s="142">
        <v>35.666180495500001</v>
      </c>
      <c r="E83" s="142">
        <v>75.310725956699997</v>
      </c>
      <c r="F83" s="142">
        <v>6.5127302725799998</v>
      </c>
      <c r="G83" s="143">
        <v>35</v>
      </c>
      <c r="H83" s="143">
        <v>35</v>
      </c>
      <c r="I83" s="142">
        <v>-1.866751</v>
      </c>
      <c r="J83" s="142">
        <v>0</v>
      </c>
      <c r="K83" s="143">
        <v>73.649488092300004</v>
      </c>
      <c r="L83" s="143">
        <v>65.409196759799997</v>
      </c>
      <c r="M83" s="142">
        <v>8.0197666522199995</v>
      </c>
      <c r="N83" s="142">
        <v>444.72840722400002</v>
      </c>
      <c r="O83" s="142">
        <v>7.9594905577299997</v>
      </c>
      <c r="P83" s="142">
        <v>81.823456229300007</v>
      </c>
      <c r="Q83" s="153"/>
      <c r="R83" s="153"/>
      <c r="S83" s="153"/>
      <c r="T83" s="153"/>
      <c r="U83" s="153"/>
      <c r="V83" s="160">
        <f>[1]Emissionen_T50!G82-Emi_T30!G83</f>
        <v>10</v>
      </c>
      <c r="W83" s="160">
        <f>[1]Emissionen_T50!H82-Emi_T30!H83</f>
        <v>10</v>
      </c>
      <c r="X83" s="206">
        <v>409.06222672899997</v>
      </c>
      <c r="Y83" s="206">
        <v>35.666180495500001</v>
      </c>
      <c r="Z83" s="206">
        <v>75.310725956699997</v>
      </c>
      <c r="AA83" s="206">
        <v>6.5127302725799998</v>
      </c>
      <c r="AB83" s="197" t="s">
        <v>145</v>
      </c>
    </row>
    <row r="84" spans="1:32" x14ac:dyDescent="0.3">
      <c r="A84" s="140" t="s">
        <v>147</v>
      </c>
      <c r="B84" s="141" t="s">
        <v>148</v>
      </c>
      <c r="C84" s="142">
        <v>256.83639335599997</v>
      </c>
      <c r="D84" s="142">
        <v>20.4296524144</v>
      </c>
      <c r="E84" s="142">
        <v>52.109755613399997</v>
      </c>
      <c r="F84" s="142">
        <v>3.6327392549800002</v>
      </c>
      <c r="G84" s="143">
        <v>35</v>
      </c>
      <c r="H84" s="143">
        <v>35</v>
      </c>
      <c r="I84" s="142">
        <v>-2.2501009999999999</v>
      </c>
      <c r="J84" s="142">
        <v>0</v>
      </c>
      <c r="K84" s="143">
        <v>71.411252756500005</v>
      </c>
      <c r="L84" s="143">
        <v>61.649969557699997</v>
      </c>
      <c r="M84" s="142">
        <v>7.3682489168799998</v>
      </c>
      <c r="N84" s="142">
        <v>277.26604577000001</v>
      </c>
      <c r="O84" s="142">
        <v>6.5170015507199999</v>
      </c>
      <c r="P84" s="142">
        <v>55.742494868400001</v>
      </c>
      <c r="Q84" s="153"/>
      <c r="R84" s="153"/>
      <c r="S84" s="153"/>
      <c r="T84" s="153"/>
      <c r="U84" s="153"/>
      <c r="V84" s="160">
        <f>[1]Emissionen_T50!G83-Emi_T30!G84</f>
        <v>10</v>
      </c>
      <c r="W84" s="160">
        <f>[1]Emissionen_T50!H83-Emi_T30!H84</f>
        <v>10</v>
      </c>
      <c r="X84" s="206">
        <v>256.83639335599997</v>
      </c>
      <c r="Y84" s="206">
        <v>20.4296524144</v>
      </c>
      <c r="Z84" s="206">
        <v>52.109755613399997</v>
      </c>
      <c r="AA84" s="206">
        <v>3.6327392549800002</v>
      </c>
      <c r="AB84" s="197" t="s">
        <v>145</v>
      </c>
    </row>
    <row r="85" spans="1:32" ht="14.5" thickBot="1" x14ac:dyDescent="0.35">
      <c r="A85" s="147" t="s">
        <v>147</v>
      </c>
      <c r="B85" s="148" t="s">
        <v>146</v>
      </c>
      <c r="C85" s="149">
        <v>256.83639335599997</v>
      </c>
      <c r="D85" s="149">
        <v>20.4296524144</v>
      </c>
      <c r="E85" s="149">
        <v>52.109755613399997</v>
      </c>
      <c r="F85" s="149">
        <v>3.6327392549800002</v>
      </c>
      <c r="G85" s="150">
        <v>35</v>
      </c>
      <c r="H85" s="150">
        <v>35</v>
      </c>
      <c r="I85" s="149">
        <v>-0.46317700000000001</v>
      </c>
      <c r="J85" s="149">
        <v>0</v>
      </c>
      <c r="K85" s="150">
        <v>71.411252756500005</v>
      </c>
      <c r="L85" s="150">
        <v>61.649969557699997</v>
      </c>
      <c r="M85" s="149">
        <v>7.3682489168799998</v>
      </c>
      <c r="N85" s="149">
        <v>277.26604577000001</v>
      </c>
      <c r="O85" s="149">
        <v>6.5170015507199999</v>
      </c>
      <c r="P85" s="149">
        <v>55.742494868400001</v>
      </c>
      <c r="Q85" s="155"/>
      <c r="R85" s="155"/>
      <c r="S85" s="155"/>
      <c r="T85" s="155"/>
      <c r="U85" s="155"/>
      <c r="V85" s="161">
        <f>[1]Emissionen_T50!G84-Emi_T30!G85</f>
        <v>10</v>
      </c>
      <c r="W85" s="161">
        <f>[1]Emissionen_T50!H84-Emi_T30!H85</f>
        <v>10</v>
      </c>
      <c r="X85" s="207">
        <v>256.83639335599997</v>
      </c>
      <c r="Y85" s="207">
        <v>20.4296524144</v>
      </c>
      <c r="Z85" s="207">
        <v>52.109755613399997</v>
      </c>
      <c r="AA85" s="207">
        <v>3.6327392549800002</v>
      </c>
      <c r="AB85" s="198" t="s">
        <v>145</v>
      </c>
    </row>
    <row r="86" spans="1:32" x14ac:dyDescent="0.3">
      <c r="A86" s="156" t="s">
        <v>283</v>
      </c>
      <c r="B86" s="157" t="s">
        <v>284</v>
      </c>
      <c r="C86" s="158">
        <v>233.62151380399999</v>
      </c>
      <c r="D86" s="158">
        <v>17.7938470293</v>
      </c>
      <c r="E86" s="158">
        <v>35.492684518600001</v>
      </c>
      <c r="F86" s="158">
        <v>2.2196196064199998</v>
      </c>
      <c r="G86" s="137">
        <v>25</v>
      </c>
      <c r="H86" s="137">
        <v>26</v>
      </c>
      <c r="I86" s="158">
        <v>1.142093</v>
      </c>
      <c r="J86" s="171"/>
      <c r="K86" s="158">
        <v>70.9004273579</v>
      </c>
      <c r="L86" s="158">
        <v>58.055754746799998</v>
      </c>
      <c r="M86" s="158">
        <v>7.0774701157299997</v>
      </c>
      <c r="N86" s="158">
        <v>251.41536083299999</v>
      </c>
      <c r="O86" s="158">
        <v>5.8856642624099997</v>
      </c>
      <c r="P86" s="158">
        <v>37.712304125000003</v>
      </c>
      <c r="Q86" s="168"/>
      <c r="R86" s="168"/>
      <c r="S86" s="168"/>
      <c r="T86" s="168"/>
      <c r="U86" s="168"/>
      <c r="V86" s="159">
        <f>[1]Emissionen_T50!G85-Emi_T30!G86</f>
        <v>14</v>
      </c>
      <c r="W86" s="159">
        <f>[1]Emissionen_T50!H85-Emi_T30!H86</f>
        <v>14</v>
      </c>
      <c r="X86" s="205">
        <v>233.62151380399999</v>
      </c>
      <c r="Y86" s="205">
        <v>17.7938470293</v>
      </c>
      <c r="Z86" s="205">
        <v>35.492684518600001</v>
      </c>
      <c r="AA86" s="205">
        <v>2.2196196064199998</v>
      </c>
      <c r="AB86" s="196" t="s">
        <v>145</v>
      </c>
    </row>
    <row r="87" spans="1:32" x14ac:dyDescent="0.3">
      <c r="A87" s="140" t="s">
        <v>283</v>
      </c>
      <c r="B87" s="141" t="s">
        <v>285</v>
      </c>
      <c r="C87" s="142">
        <v>105.14283604000001</v>
      </c>
      <c r="D87" s="142">
        <v>5.2348207343700004</v>
      </c>
      <c r="E87" s="142">
        <v>15.963860649200001</v>
      </c>
      <c r="F87" s="142">
        <v>0.59278786695999997</v>
      </c>
      <c r="G87" s="143">
        <v>25</v>
      </c>
      <c r="H87" s="143">
        <v>26</v>
      </c>
      <c r="I87" s="142">
        <v>1.5630609499999999</v>
      </c>
      <c r="J87" s="172"/>
      <c r="K87" s="142">
        <v>66.567252646599997</v>
      </c>
      <c r="L87" s="142">
        <v>52.894973204400003</v>
      </c>
      <c r="M87" s="142">
        <v>4.74264528471</v>
      </c>
      <c r="N87" s="142">
        <v>110.377656774</v>
      </c>
      <c r="O87" s="142">
        <v>3.5803614867000002</v>
      </c>
      <c r="P87" s="142">
        <v>16.556648516100001</v>
      </c>
      <c r="Q87" s="153" t="s">
        <v>286</v>
      </c>
      <c r="R87" s="153"/>
      <c r="S87" s="153"/>
      <c r="T87" s="153">
        <v>25</v>
      </c>
      <c r="U87" s="153">
        <v>26</v>
      </c>
      <c r="V87" s="160">
        <f>[1]Emissionen_T50!G86-Emi_T30!G87</f>
        <v>14</v>
      </c>
      <c r="W87" s="160">
        <f>[1]Emissionen_T50!H86-Emi_T30!H87</f>
        <v>14</v>
      </c>
      <c r="X87" s="206">
        <v>94.007101934651814</v>
      </c>
      <c r="Y87" s="206">
        <v>4.6803980653481814</v>
      </c>
      <c r="Z87" s="206">
        <v>26.394876043015874</v>
      </c>
      <c r="AA87" s="206">
        <v>0.98012395698412502</v>
      </c>
      <c r="AB87" s="197" t="s">
        <v>157</v>
      </c>
    </row>
    <row r="88" spans="1:32" x14ac:dyDescent="0.3">
      <c r="A88" s="140" t="s">
        <v>283</v>
      </c>
      <c r="B88" s="141" t="s">
        <v>287</v>
      </c>
      <c r="C88" s="142">
        <v>105.14283604000001</v>
      </c>
      <c r="D88" s="142">
        <v>5.2348207343700004</v>
      </c>
      <c r="E88" s="142">
        <v>15.963860649200001</v>
      </c>
      <c r="F88" s="142">
        <v>0.59278786695999997</v>
      </c>
      <c r="G88" s="143">
        <v>25</v>
      </c>
      <c r="H88" s="143">
        <v>26</v>
      </c>
      <c r="I88" s="142">
        <v>1.465819</v>
      </c>
      <c r="J88" s="172"/>
      <c r="K88" s="142">
        <v>66.567252646599997</v>
      </c>
      <c r="L88" s="142">
        <v>52.894973204400003</v>
      </c>
      <c r="M88" s="142">
        <v>4.74264528471</v>
      </c>
      <c r="N88" s="142">
        <v>110.377656774</v>
      </c>
      <c r="O88" s="142">
        <v>3.5803614867000002</v>
      </c>
      <c r="P88" s="142">
        <v>16.556648516100001</v>
      </c>
      <c r="Q88" s="153"/>
      <c r="R88" s="153"/>
      <c r="S88" s="153"/>
      <c r="T88" s="153"/>
      <c r="U88" s="153"/>
      <c r="V88" s="160">
        <f>[1]Emissionen_T50!G87-Emi_T30!G88</f>
        <v>14</v>
      </c>
      <c r="W88" s="160">
        <f>[1]Emissionen_T50!H87-Emi_T30!H88</f>
        <v>14</v>
      </c>
      <c r="X88" s="206">
        <v>94.007101934651814</v>
      </c>
      <c r="Y88" s="206">
        <v>4.6803980653481814</v>
      </c>
      <c r="Z88" s="206">
        <v>26.394876043015874</v>
      </c>
      <c r="AA88" s="206">
        <v>0.98012395698412502</v>
      </c>
      <c r="AB88" s="197" t="s">
        <v>157</v>
      </c>
    </row>
    <row r="89" spans="1:32" ht="14.5" thickBot="1" x14ac:dyDescent="0.35">
      <c r="A89" s="147" t="s">
        <v>283</v>
      </c>
      <c r="B89" s="148" t="s">
        <v>288</v>
      </c>
      <c r="C89" s="149">
        <v>233.62151380399999</v>
      </c>
      <c r="D89" s="149">
        <v>17.7938470293</v>
      </c>
      <c r="E89" s="149">
        <v>35.492684518600001</v>
      </c>
      <c r="F89" s="149">
        <v>2.2196196064199998</v>
      </c>
      <c r="G89" s="150">
        <v>25</v>
      </c>
      <c r="H89" s="150">
        <v>26</v>
      </c>
      <c r="I89" s="149">
        <v>1.020151</v>
      </c>
      <c r="J89" s="173"/>
      <c r="K89" s="149">
        <v>70.9004273579</v>
      </c>
      <c r="L89" s="149">
        <v>58.055754746799998</v>
      </c>
      <c r="M89" s="149">
        <v>7.0774701157299997</v>
      </c>
      <c r="N89" s="149">
        <v>251.41536083299999</v>
      </c>
      <c r="O89" s="149">
        <v>5.8856642624099997</v>
      </c>
      <c r="P89" s="149">
        <v>37.712304125000003</v>
      </c>
      <c r="Q89" s="155"/>
      <c r="R89" s="155"/>
      <c r="S89" s="155"/>
      <c r="T89" s="155"/>
      <c r="U89" s="155"/>
      <c r="V89" s="161">
        <f>[1]Emissionen_T50!G88-Emi_T30!G89</f>
        <v>14</v>
      </c>
      <c r="W89" s="161">
        <f>[1]Emissionen_T50!H88-Emi_T30!H89</f>
        <v>14</v>
      </c>
      <c r="X89" s="207">
        <v>233.62151380399999</v>
      </c>
      <c r="Y89" s="207">
        <v>17.7938470293</v>
      </c>
      <c r="Z89" s="207">
        <v>35.492684518600001</v>
      </c>
      <c r="AA89" s="207">
        <v>2.2196196064199998</v>
      </c>
      <c r="AB89" s="198" t="s">
        <v>145</v>
      </c>
    </row>
  </sheetData>
  <autoFilter ref="A1:A85"/>
  <mergeCells count="1">
    <mergeCell ref="V1:W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Antriebsgeräusch</vt:lpstr>
      <vt:lpstr>Rollgeräusch</vt:lpstr>
      <vt:lpstr>Totalgeräusch</vt:lpstr>
      <vt:lpstr>Lw Line</vt:lpstr>
      <vt:lpstr>Leq</vt:lpstr>
      <vt:lpstr>PW</vt:lpstr>
      <vt:lpstr>Emissionen</vt:lpstr>
      <vt:lpstr>Emi_T50</vt:lpstr>
      <vt:lpstr>Emi_T30</vt:lpstr>
      <vt:lpstr>Emi_T30!Datenbank</vt:lpstr>
      <vt:lpstr>Emi_T50!Datenbank</vt:lpstr>
      <vt:lpstr>Datenbank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Rüttener-Ott (ugzrus)</dc:creator>
  <cp:lastModifiedBy>Mathieu Simone (UGZ)</cp:lastModifiedBy>
  <dcterms:created xsi:type="dcterms:W3CDTF">2013-11-08T21:43:31Z</dcterms:created>
  <dcterms:modified xsi:type="dcterms:W3CDTF">2021-01-21T12:18:23Z</dcterms:modified>
</cp:coreProperties>
</file>